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Z:\4-Affaires\HT60 - Camaret sur Aygues - Rue du Mont Ventoux\04-ACT\DCE\Dossier envoyé\DCE-24-04-25\Lot1\"/>
    </mc:Choice>
  </mc:AlternateContent>
  <bookViews>
    <workbookView xWindow="0" yWindow="0" windowWidth="28800" windowHeight="12885" activeTab="1"/>
  </bookViews>
  <sheets>
    <sheet name="Cartouche BPU" sheetId="4" r:id="rId1"/>
    <sheet name="BPU" sheetId="1" r:id="rId2"/>
    <sheet name="Cartouche DQE" sheetId="5" r:id="rId3"/>
    <sheet name="DQE Recap" sheetId="7" r:id="rId4"/>
    <sheet name="DQE TF" sheetId="3" r:id="rId5"/>
    <sheet name="DQE TO" sheetId="6" r:id="rId6"/>
  </sheets>
  <functionGroups builtInGroupCount="18"/>
  <definedNames>
    <definedName name="_xlnm._FilterDatabase" localSheetId="1" hidden="1">BPU!$A$9:$M$375</definedName>
    <definedName name="_xlnm.Print_Titles" localSheetId="1">BPU!$9:$9</definedName>
    <definedName name="_xlnm.Print_Titles" localSheetId="3">'DQE Recap'!#REF!</definedName>
    <definedName name="_xlnm.Print_Titles" localSheetId="4">'DQE TF'!$48:$48</definedName>
    <definedName name="_xlnm.Print_Titles" localSheetId="5">'DQE TO'!$40:$40</definedName>
    <definedName name="_xlnm.Print_Area" localSheetId="1">BPU!$A$5:$D$386</definedName>
    <definedName name="_xlnm.Print_Area" localSheetId="3">'DQE Recap'!$A$5:$F$30</definedName>
    <definedName name="_xlnm.Print_Area" localSheetId="4">'DQE TF'!$A$5:$F$175</definedName>
    <definedName name="_xlnm.Print_Area" localSheetId="5">'DQE TO'!$A$5:$F$80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4" i="1" l="1"/>
  <c r="B375" i="1"/>
  <c r="E172" i="3" l="1"/>
  <c r="F172" i="3" s="1"/>
  <c r="C172" i="3"/>
  <c r="B172" i="3"/>
  <c r="B16" i="7" l="1"/>
  <c r="B14" i="7"/>
  <c r="A7" i="7"/>
  <c r="A6" i="7"/>
  <c r="A5" i="7"/>
  <c r="D57" i="6" l="1"/>
  <c r="E62" i="3"/>
  <c r="F62" i="3" s="1"/>
  <c r="C62" i="3"/>
  <c r="B113" i="3"/>
  <c r="E114" i="3"/>
  <c r="F114" i="3" s="1"/>
  <c r="C114" i="3"/>
  <c r="B114" i="3"/>
  <c r="D99" i="3"/>
  <c r="D98" i="3" s="1"/>
  <c r="I100" i="3"/>
  <c r="H100" i="3" s="1"/>
  <c r="I99" i="3"/>
  <c r="I98" i="3"/>
  <c r="K92" i="3"/>
  <c r="L92" i="3"/>
  <c r="M92" i="3"/>
  <c r="I92" i="3"/>
  <c r="H92" i="3" s="1"/>
  <c r="M91" i="3"/>
  <c r="K91" i="3"/>
  <c r="L91" i="3"/>
  <c r="I91" i="3"/>
  <c r="D89" i="3"/>
  <c r="J86" i="3"/>
  <c r="J92" i="3" s="1"/>
  <c r="N88" i="3"/>
  <c r="M88" i="3"/>
  <c r="L88" i="3"/>
  <c r="K88" i="3"/>
  <c r="I88" i="3"/>
  <c r="J91" i="3" l="1"/>
  <c r="H91" i="3" s="1"/>
  <c r="J98" i="3"/>
  <c r="H98" i="3" s="1"/>
  <c r="J99" i="3"/>
  <c r="H99" i="3" s="1"/>
  <c r="J88" i="3"/>
  <c r="H88" i="3" s="1"/>
  <c r="J101" i="3"/>
  <c r="H101" i="3" s="1"/>
  <c r="E49" i="6"/>
  <c r="F49" i="6" s="1"/>
  <c r="C49" i="6"/>
  <c r="E73" i="6"/>
  <c r="F73" i="6" s="1"/>
  <c r="C73" i="6"/>
  <c r="B73" i="6"/>
  <c r="B315" i="1"/>
  <c r="E67" i="6"/>
  <c r="F67" i="6" s="1"/>
  <c r="C67" i="6"/>
  <c r="B67" i="6"/>
  <c r="B187" i="1"/>
  <c r="E77" i="6"/>
  <c r="F77" i="6" s="1"/>
  <c r="F78" i="6" s="1"/>
  <c r="C77" i="6"/>
  <c r="B77" i="6"/>
  <c r="B76" i="6"/>
  <c r="B24" i="6" s="1"/>
  <c r="E72" i="6"/>
  <c r="F72" i="6" s="1"/>
  <c r="C72" i="6"/>
  <c r="B72" i="6"/>
  <c r="E71" i="6"/>
  <c r="F71" i="6" s="1"/>
  <c r="C71" i="6"/>
  <c r="B71" i="6"/>
  <c r="B70" i="6"/>
  <c r="B22" i="6" s="1"/>
  <c r="E66" i="6"/>
  <c r="F66" i="6" s="1"/>
  <c r="C66" i="6"/>
  <c r="B66" i="6"/>
  <c r="E65" i="6"/>
  <c r="F65" i="6" s="1"/>
  <c r="C65" i="6"/>
  <c r="B65" i="6"/>
  <c r="B64" i="6"/>
  <c r="E63" i="6"/>
  <c r="F63" i="6" s="1"/>
  <c r="C63" i="6"/>
  <c r="B63" i="6"/>
  <c r="E62" i="6"/>
  <c r="F62" i="6" s="1"/>
  <c r="C62" i="6"/>
  <c r="B62" i="6"/>
  <c r="B61" i="6"/>
  <c r="B20" i="6" s="1"/>
  <c r="E58" i="6"/>
  <c r="F58" i="6" s="1"/>
  <c r="C58" i="6"/>
  <c r="B58" i="6"/>
  <c r="E57" i="6"/>
  <c r="F57" i="6" s="1"/>
  <c r="C57" i="6"/>
  <c r="B57" i="6"/>
  <c r="E56" i="6"/>
  <c r="F56" i="6" s="1"/>
  <c r="C56" i="6"/>
  <c r="B56" i="6"/>
  <c r="B55" i="6"/>
  <c r="B18" i="6" s="1"/>
  <c r="E52" i="6"/>
  <c r="F52" i="6" s="1"/>
  <c r="C52" i="6"/>
  <c r="B52" i="6"/>
  <c r="B51" i="6"/>
  <c r="E50" i="6"/>
  <c r="F50" i="6" s="1"/>
  <c r="C50" i="6"/>
  <c r="B50" i="6"/>
  <c r="B49" i="6"/>
  <c r="E48" i="6"/>
  <c r="F48" i="6" s="1"/>
  <c r="C48" i="6"/>
  <c r="B48" i="6"/>
  <c r="B47" i="6"/>
  <c r="B16" i="6" s="1"/>
  <c r="E44" i="6"/>
  <c r="F44" i="6" s="1"/>
  <c r="C44" i="6"/>
  <c r="B44" i="6"/>
  <c r="E43" i="6"/>
  <c r="F43" i="6" s="1"/>
  <c r="C43" i="6"/>
  <c r="B43" i="6"/>
  <c r="E42" i="6"/>
  <c r="C42" i="6"/>
  <c r="B42" i="6"/>
  <c r="B41" i="6"/>
  <c r="B14" i="6" s="1"/>
  <c r="A7" i="6"/>
  <c r="A6" i="6"/>
  <c r="A5" i="6"/>
  <c r="B158" i="3"/>
  <c r="C158" i="3"/>
  <c r="E158" i="3"/>
  <c r="F158" i="3" s="1"/>
  <c r="B159" i="3"/>
  <c r="C159" i="3"/>
  <c r="E159" i="3"/>
  <c r="F159" i="3" s="1"/>
  <c r="B160" i="3"/>
  <c r="C160" i="3"/>
  <c r="E160" i="3"/>
  <c r="F160" i="3" s="1"/>
  <c r="B161" i="3"/>
  <c r="C161" i="3"/>
  <c r="E161" i="3"/>
  <c r="F161" i="3" s="1"/>
  <c r="B162" i="3"/>
  <c r="C162" i="3"/>
  <c r="E162" i="3"/>
  <c r="F162" i="3" s="1"/>
  <c r="B163" i="3"/>
  <c r="C163" i="3"/>
  <c r="E163" i="3"/>
  <c r="F163" i="3" s="1"/>
  <c r="B164" i="3"/>
  <c r="C164" i="3"/>
  <c r="E164" i="3"/>
  <c r="F164" i="3" s="1"/>
  <c r="B165" i="3"/>
  <c r="C165" i="3"/>
  <c r="E165" i="3"/>
  <c r="F165" i="3" s="1"/>
  <c r="B156" i="3"/>
  <c r="B30" i="3" s="1"/>
  <c r="E157" i="3"/>
  <c r="F157" i="3" s="1"/>
  <c r="C157" i="3"/>
  <c r="B157" i="3"/>
  <c r="B170" i="3"/>
  <c r="C170" i="3"/>
  <c r="E170" i="3"/>
  <c r="F170" i="3" s="1"/>
  <c r="B171" i="3"/>
  <c r="C171" i="3"/>
  <c r="E171" i="3"/>
  <c r="F171" i="3" s="1"/>
  <c r="E169" i="3"/>
  <c r="C169" i="3"/>
  <c r="B169" i="3"/>
  <c r="B357" i="1"/>
  <c r="B353" i="1"/>
  <c r="B349" i="1"/>
  <c r="B345" i="1"/>
  <c r="B341" i="1"/>
  <c r="B337" i="1"/>
  <c r="B333" i="1"/>
  <c r="B329" i="1"/>
  <c r="B325" i="1"/>
  <c r="B370" i="1"/>
  <c r="B366" i="1"/>
  <c r="B346" i="1"/>
  <c r="B326" i="1"/>
  <c r="B350" i="1"/>
  <c r="B334" i="1"/>
  <c r="B316" i="1"/>
  <c r="B338" i="1"/>
  <c r="B188" i="1"/>
  <c r="B367" i="1"/>
  <c r="B354" i="1"/>
  <c r="B342" i="1"/>
  <c r="B330" i="1"/>
  <c r="B358" i="1"/>
  <c r="B371" i="1"/>
  <c r="F53" i="6" l="1"/>
  <c r="F16" i="6" s="1"/>
  <c r="F59" i="6"/>
  <c r="F18" i="6" s="1"/>
  <c r="F74" i="6"/>
  <c r="F22" i="6" s="1"/>
  <c r="F68" i="6"/>
  <c r="F20" i="6" s="1"/>
  <c r="F166" i="3"/>
  <c r="F30" i="3" s="1"/>
  <c r="F24" i="6"/>
  <c r="F42" i="6"/>
  <c r="F45" i="6" s="1"/>
  <c r="F14" i="6" l="1"/>
  <c r="F27" i="6" s="1"/>
  <c r="F84" i="6" l="1"/>
  <c r="F16" i="7"/>
  <c r="F83" i="6"/>
  <c r="F29" i="6"/>
  <c r="F31" i="6" s="1"/>
  <c r="F86" i="6" l="1"/>
  <c r="B141" i="3" l="1"/>
  <c r="C141" i="3"/>
  <c r="E141" i="3"/>
  <c r="F141" i="3" s="1"/>
  <c r="B139" i="3"/>
  <c r="C139" i="3"/>
  <c r="E139" i="3"/>
  <c r="F139" i="3" s="1"/>
  <c r="B140" i="3"/>
  <c r="C140" i="3"/>
  <c r="E140" i="3"/>
  <c r="F140" i="3" s="1"/>
  <c r="E137" i="3"/>
  <c r="F137" i="3" s="1"/>
  <c r="C137" i="3"/>
  <c r="B137" i="3"/>
  <c r="E136" i="3"/>
  <c r="F136" i="3" s="1"/>
  <c r="C136" i="3"/>
  <c r="B136" i="3"/>
  <c r="E133" i="3"/>
  <c r="F133" i="3" s="1"/>
  <c r="C133" i="3"/>
  <c r="B133" i="3"/>
  <c r="B294" i="1"/>
  <c r="B278" i="1"/>
  <c r="B268" i="1"/>
  <c r="B263" i="1"/>
  <c r="B254" i="1"/>
  <c r="E120" i="3"/>
  <c r="F120" i="3" s="1"/>
  <c r="C120" i="3"/>
  <c r="B120" i="3"/>
  <c r="B119" i="3"/>
  <c r="B116" i="3"/>
  <c r="B111" i="3"/>
  <c r="C111" i="3"/>
  <c r="E111" i="3"/>
  <c r="F111" i="3" s="1"/>
  <c r="B112" i="3"/>
  <c r="C112" i="3"/>
  <c r="E112" i="3"/>
  <c r="F112" i="3" s="1"/>
  <c r="C113" i="3"/>
  <c r="E113" i="3"/>
  <c r="F113" i="3" s="1"/>
  <c r="B115" i="3"/>
  <c r="C115" i="3"/>
  <c r="E115" i="3"/>
  <c r="F115" i="3" s="1"/>
  <c r="E117" i="3"/>
  <c r="F117" i="3" s="1"/>
  <c r="C117" i="3"/>
  <c r="B117" i="3"/>
  <c r="B234" i="1"/>
  <c r="B279" i="1"/>
  <c r="B269" i="1"/>
  <c r="B255" i="1"/>
  <c r="B235" i="1"/>
  <c r="B295" i="1"/>
  <c r="B264" i="1"/>
  <c r="B224" i="1" l="1"/>
  <c r="B218" i="1"/>
  <c r="B214" i="1"/>
  <c r="B210" i="1"/>
  <c r="B206" i="1"/>
  <c r="B202" i="1"/>
  <c r="B198" i="1"/>
  <c r="E51" i="3"/>
  <c r="E52" i="3"/>
  <c r="E53" i="3"/>
  <c r="E54" i="3"/>
  <c r="E55" i="3"/>
  <c r="E50" i="3"/>
  <c r="B199" i="1"/>
  <c r="B203" i="1"/>
  <c r="B215" i="1"/>
  <c r="B225" i="1"/>
  <c r="B207" i="1"/>
  <c r="B219" i="1"/>
  <c r="B211" i="1"/>
  <c r="E93" i="3" l="1"/>
  <c r="F93" i="3" s="1"/>
  <c r="C93" i="3"/>
  <c r="E91" i="3"/>
  <c r="F91" i="3" s="1"/>
  <c r="C91" i="3"/>
  <c r="B91" i="3"/>
  <c r="E84" i="3"/>
  <c r="F84" i="3" s="1"/>
  <c r="E78" i="3"/>
  <c r="F78" i="3" s="1"/>
  <c r="C78" i="3"/>
  <c r="B78" i="3"/>
  <c r="B76" i="3"/>
  <c r="C76" i="3"/>
  <c r="E76" i="3"/>
  <c r="F76" i="3" s="1"/>
  <c r="B77" i="3"/>
  <c r="B79" i="3"/>
  <c r="C79" i="3"/>
  <c r="E79" i="3"/>
  <c r="F79" i="3" s="1"/>
  <c r="B80" i="3"/>
  <c r="C80" i="3"/>
  <c r="E80" i="3"/>
  <c r="F80" i="3" s="1"/>
  <c r="B81" i="3"/>
  <c r="C81" i="3"/>
  <c r="E81" i="3"/>
  <c r="F81" i="3" s="1"/>
  <c r="B82" i="3"/>
  <c r="C82" i="3"/>
  <c r="E82" i="3"/>
  <c r="F82" i="3" s="1"/>
  <c r="B83" i="3"/>
  <c r="C83" i="3"/>
  <c r="E83" i="3"/>
  <c r="F83" i="3" s="1"/>
  <c r="B84" i="3"/>
  <c r="C84" i="3"/>
  <c r="B102" i="1"/>
  <c r="B98" i="1"/>
  <c r="B94" i="1"/>
  <c r="B90" i="1"/>
  <c r="B86" i="1"/>
  <c r="B82" i="1"/>
  <c r="B78" i="1"/>
  <c r="B74" i="1"/>
  <c r="B70" i="1"/>
  <c r="B66" i="1"/>
  <c r="B62" i="1"/>
  <c r="B58" i="1"/>
  <c r="B54" i="1"/>
  <c r="B50" i="1"/>
  <c r="B46" i="1"/>
  <c r="B21" i="1"/>
  <c r="B47" i="1"/>
  <c r="B87" i="1"/>
  <c r="B75" i="1"/>
  <c r="B67" i="1"/>
  <c r="B71" i="1"/>
  <c r="B51" i="1"/>
  <c r="B91" i="1"/>
  <c r="B99" i="1"/>
  <c r="B22" i="1"/>
  <c r="B83" i="1"/>
  <c r="B95" i="1"/>
  <c r="B59" i="1"/>
  <c r="B79" i="1"/>
  <c r="B63" i="1"/>
  <c r="B55" i="1"/>
  <c r="B103" i="1"/>
  <c r="B290" i="1" l="1"/>
  <c r="E138" i="3"/>
  <c r="F138" i="3" s="1"/>
  <c r="C138" i="3"/>
  <c r="B138" i="3"/>
  <c r="B291" i="1"/>
  <c r="E130" i="3" l="1"/>
  <c r="F130" i="3" s="1"/>
  <c r="C130" i="3"/>
  <c r="B130" i="3"/>
  <c r="B260" i="1"/>
  <c r="B261" i="1"/>
  <c r="B131" i="3" l="1"/>
  <c r="F55" i="3" l="1"/>
  <c r="C55" i="3"/>
  <c r="B55" i="3"/>
  <c r="B249" i="1" l="1"/>
  <c r="B243" i="1"/>
  <c r="B244" i="1"/>
  <c r="B250" i="1"/>
  <c r="D388" i="1" l="1"/>
  <c r="E118" i="3"/>
  <c r="F118" i="3" s="1"/>
  <c r="C118" i="3"/>
  <c r="B118" i="3"/>
  <c r="E92" i="3"/>
  <c r="F92" i="3" s="1"/>
  <c r="C92" i="3"/>
  <c r="B93" i="3"/>
  <c r="B67" i="3"/>
  <c r="B362" i="1"/>
  <c r="B320" i="1"/>
  <c r="B311" i="1"/>
  <c r="B307" i="1"/>
  <c r="B299" i="1"/>
  <c r="B286" i="1"/>
  <c r="B282" i="1"/>
  <c r="B274" i="1"/>
  <c r="B246" i="1"/>
  <c r="B240" i="1"/>
  <c r="B228" i="1"/>
  <c r="B194" i="1"/>
  <c r="B183" i="1"/>
  <c r="B179" i="1"/>
  <c r="B174" i="1"/>
  <c r="B170" i="1"/>
  <c r="B166" i="1"/>
  <c r="B162" i="1"/>
  <c r="B157" i="1"/>
  <c r="B153" i="1"/>
  <c r="B149" i="1"/>
  <c r="B144" i="1"/>
  <c r="B140" i="1"/>
  <c r="B135" i="1"/>
  <c r="B131" i="1"/>
  <c r="B127" i="1"/>
  <c r="B123" i="1"/>
  <c r="B119" i="1"/>
  <c r="B115" i="1"/>
  <c r="B106" i="1"/>
  <c r="B42" i="1"/>
  <c r="B38" i="1"/>
  <c r="B33" i="1"/>
  <c r="B111" i="1"/>
  <c r="B29" i="1"/>
  <c r="B25" i="1"/>
  <c r="B17" i="1"/>
  <c r="B13" i="1"/>
  <c r="B229" i="1"/>
  <c r="B303" i="1" l="1"/>
  <c r="B145" i="1"/>
  <c r="B150" i="1"/>
  <c r="E61" i="3" l="1"/>
  <c r="E60" i="3"/>
  <c r="E59" i="3"/>
  <c r="B152" i="3" l="1"/>
  <c r="E145" i="3"/>
  <c r="F145" i="3" s="1"/>
  <c r="C145" i="3"/>
  <c r="B144" i="3"/>
  <c r="E128" i="3"/>
  <c r="F128" i="3" s="1"/>
  <c r="C128" i="3"/>
  <c r="B128" i="3"/>
  <c r="E127" i="3"/>
  <c r="F127" i="3" s="1"/>
  <c r="C127" i="3"/>
  <c r="B127" i="3"/>
  <c r="E98" i="3"/>
  <c r="F98" i="3" s="1"/>
  <c r="C98" i="3"/>
  <c r="E99" i="3"/>
  <c r="F99" i="3" s="1"/>
  <c r="C99" i="3"/>
  <c r="E75" i="3"/>
  <c r="F75" i="3" s="1"/>
  <c r="C75" i="3"/>
  <c r="B75" i="3"/>
  <c r="E74" i="3"/>
  <c r="F74" i="3" s="1"/>
  <c r="C74" i="3"/>
  <c r="B74" i="3"/>
  <c r="E73" i="3"/>
  <c r="F73" i="3" s="1"/>
  <c r="C73" i="3"/>
  <c r="B73" i="3"/>
  <c r="E72" i="3"/>
  <c r="F72" i="3" s="1"/>
  <c r="C72" i="3"/>
  <c r="B72" i="3"/>
  <c r="E71" i="3"/>
  <c r="F71" i="3" s="1"/>
  <c r="C71" i="3"/>
  <c r="B71" i="3"/>
  <c r="B116" i="1"/>
  <c r="B283" i="1"/>
  <c r="B158" i="1"/>
  <c r="B287" i="1"/>
  <c r="B136" i="1"/>
  <c r="B120" i="1"/>
  <c r="B30" i="1"/>
  <c r="B300" i="1"/>
  <c r="B312" i="1"/>
  <c r="B308" i="1"/>
  <c r="B154" i="1"/>
  <c r="B34" i="1"/>
  <c r="B43" i="1"/>
  <c r="B128" i="1"/>
  <c r="B14" i="1"/>
  <c r="B180" i="1"/>
  <c r="B163" i="1"/>
  <c r="B39" i="1"/>
  <c r="B321" i="1"/>
  <c r="B241" i="1"/>
  <c r="B107" i="1"/>
  <c r="B18" i="1"/>
  <c r="B195" i="1"/>
  <c r="B304" i="1"/>
  <c r="B247" i="1"/>
  <c r="B167" i="1"/>
  <c r="B171" i="1"/>
  <c r="B141" i="1"/>
  <c r="B132" i="1"/>
  <c r="B175" i="1"/>
  <c r="B275" i="1"/>
  <c r="B363" i="1"/>
  <c r="B112" i="1"/>
  <c r="B184" i="1"/>
  <c r="B26" i="1"/>
  <c r="B124" i="1"/>
  <c r="E146" i="3" l="1"/>
  <c r="F146" i="3" s="1"/>
  <c r="C146" i="3"/>
  <c r="B146" i="3"/>
  <c r="E148" i="3"/>
  <c r="F148" i="3" s="1"/>
  <c r="C148" i="3"/>
  <c r="B148" i="3"/>
  <c r="E88" i="3" l="1"/>
  <c r="F88" i="3" s="1"/>
  <c r="C88" i="3"/>
  <c r="B88" i="3"/>
  <c r="E64" i="3"/>
  <c r="F64" i="3" s="1"/>
  <c r="C64" i="3"/>
  <c r="B28" i="3" l="1"/>
  <c r="E153" i="3"/>
  <c r="F153" i="3" s="1"/>
  <c r="F154" i="3" s="1"/>
  <c r="C153" i="3"/>
  <c r="B153" i="3"/>
  <c r="F28" i="3" l="1"/>
  <c r="E134" i="3"/>
  <c r="F134" i="3" s="1"/>
  <c r="C134" i="3"/>
  <c r="B126" i="3"/>
  <c r="C126" i="3"/>
  <c r="E126" i="3"/>
  <c r="F126" i="3" s="1"/>
  <c r="B102" i="3" l="1"/>
  <c r="B99" i="3" l="1"/>
  <c r="E67" i="3" l="1"/>
  <c r="F67" i="3" s="1"/>
  <c r="C67" i="3"/>
  <c r="A7" i="3"/>
  <c r="A6" i="3"/>
  <c r="A5" i="3"/>
  <c r="E110" i="3" l="1"/>
  <c r="F110" i="3" s="1"/>
  <c r="C110" i="3"/>
  <c r="B110" i="3"/>
  <c r="E103" i="3"/>
  <c r="F103" i="3" s="1"/>
  <c r="C103" i="3"/>
  <c r="B103" i="3"/>
  <c r="B135" i="3" l="1"/>
  <c r="B134" i="3"/>
  <c r="E132" i="3"/>
  <c r="F132" i="3" s="1"/>
  <c r="C132" i="3"/>
  <c r="B132" i="3"/>
  <c r="B129" i="3"/>
  <c r="B123" i="3"/>
  <c r="E104" i="3" l="1"/>
  <c r="F104" i="3" s="1"/>
  <c r="C104" i="3"/>
  <c r="B104" i="3"/>
  <c r="E70" i="3"/>
  <c r="F70" i="3" s="1"/>
  <c r="C70" i="3"/>
  <c r="B70" i="3"/>
  <c r="E69" i="3"/>
  <c r="F69" i="3" s="1"/>
  <c r="C69" i="3"/>
  <c r="B69" i="3"/>
  <c r="E68" i="3"/>
  <c r="F68" i="3" s="1"/>
  <c r="C68" i="3"/>
  <c r="B68" i="3"/>
  <c r="F54" i="3"/>
  <c r="C54" i="3"/>
  <c r="B54" i="3"/>
  <c r="F53" i="3"/>
  <c r="C53" i="3"/>
  <c r="B53" i="3"/>
  <c r="F52" i="3"/>
  <c r="C52" i="3"/>
  <c r="B52" i="3"/>
  <c r="B168" i="3" l="1"/>
  <c r="B32" i="3" s="1"/>
  <c r="F169" i="3"/>
  <c r="F173" i="3" s="1"/>
  <c r="B26" i="3"/>
  <c r="E147" i="3"/>
  <c r="F147" i="3" s="1"/>
  <c r="F149" i="3" s="1"/>
  <c r="C147" i="3"/>
  <c r="B147" i="3"/>
  <c r="B145" i="3"/>
  <c r="E125" i="3"/>
  <c r="F125" i="3" s="1"/>
  <c r="F142" i="3" s="1"/>
  <c r="C125" i="3"/>
  <c r="B125" i="3"/>
  <c r="B124" i="3"/>
  <c r="B24" i="3"/>
  <c r="E109" i="3"/>
  <c r="F109" i="3" s="1"/>
  <c r="F121" i="3" s="1"/>
  <c r="C109" i="3"/>
  <c r="B109" i="3"/>
  <c r="B108" i="3"/>
  <c r="B107" i="3"/>
  <c r="B22" i="3" s="1"/>
  <c r="E101" i="3"/>
  <c r="F101" i="3" s="1"/>
  <c r="C101" i="3"/>
  <c r="B101" i="3"/>
  <c r="E100" i="3"/>
  <c r="F100" i="3" s="1"/>
  <c r="C100" i="3"/>
  <c r="B100" i="3"/>
  <c r="B98" i="3"/>
  <c r="B97" i="3"/>
  <c r="B20" i="3" s="1"/>
  <c r="B92" i="3"/>
  <c r="B90" i="3"/>
  <c r="E89" i="3"/>
  <c r="F89" i="3" s="1"/>
  <c r="F94" i="3" s="1"/>
  <c r="C89" i="3"/>
  <c r="B89" i="3"/>
  <c r="B87" i="3"/>
  <c r="B18" i="3" s="1"/>
  <c r="E66" i="3"/>
  <c r="F66" i="3" s="1"/>
  <c r="C66" i="3"/>
  <c r="B66" i="3"/>
  <c r="E65" i="3"/>
  <c r="F65" i="3" s="1"/>
  <c r="C65" i="3"/>
  <c r="B65" i="3"/>
  <c r="B64" i="3"/>
  <c r="E63" i="3"/>
  <c r="C63" i="3"/>
  <c r="B63" i="3"/>
  <c r="B62" i="3"/>
  <c r="F61" i="3"/>
  <c r="C61" i="3"/>
  <c r="B61" i="3"/>
  <c r="F60" i="3"/>
  <c r="C60" i="3"/>
  <c r="B60" i="3"/>
  <c r="F59" i="3"/>
  <c r="C59" i="3"/>
  <c r="B59" i="3"/>
  <c r="B58" i="3"/>
  <c r="B16" i="3" s="1"/>
  <c r="B49" i="3"/>
  <c r="B14" i="3" s="1"/>
  <c r="B51" i="3"/>
  <c r="C51" i="3"/>
  <c r="C50" i="3"/>
  <c r="B50" i="3"/>
  <c r="F105" i="3" l="1"/>
  <c r="F20" i="3" s="1"/>
  <c r="F18" i="3"/>
  <c r="F63" i="3"/>
  <c r="F85" i="3" s="1"/>
  <c r="F51" i="3"/>
  <c r="F26" i="3"/>
  <c r="F24" i="3"/>
  <c r="F50" i="3"/>
  <c r="F22" i="3"/>
  <c r="F32" i="3"/>
  <c r="F56" i="3" l="1"/>
  <c r="F14" i="3" s="1"/>
  <c r="F16" i="3"/>
  <c r="F178" i="3" l="1"/>
  <c r="F35" i="3"/>
  <c r="F179" i="3" l="1"/>
  <c r="F181" i="3" s="1"/>
  <c r="F14" i="7"/>
  <c r="F19" i="7" s="1"/>
  <c r="F37" i="3"/>
  <c r="F39" i="3" s="1"/>
  <c r="F21" i="7" l="1"/>
  <c r="F23" i="7" s="1"/>
</calcChain>
</file>

<file path=xl/sharedStrings.xml><?xml version="1.0" encoding="utf-8"?>
<sst xmlns="http://schemas.openxmlformats.org/spreadsheetml/2006/main" count="565" uniqueCount="342">
  <si>
    <t>N° Prix</t>
  </si>
  <si>
    <t>Unité</t>
  </si>
  <si>
    <t>Prix Hors Taxes en chiffres</t>
  </si>
  <si>
    <t>Décomposition et contenu des prix
Prix unitaires Hors taxes exprimés en toutes lettres</t>
  </si>
  <si>
    <t>IC001</t>
  </si>
  <si>
    <t>IC - INSTALLATION DE CHANTIER</t>
  </si>
  <si>
    <t>Installation de chantier</t>
  </si>
  <si>
    <t>ft</t>
  </si>
  <si>
    <t>IC002</t>
  </si>
  <si>
    <t>Rabotage de chaussée</t>
  </si>
  <si>
    <t>m²</t>
  </si>
  <si>
    <t>m³</t>
  </si>
  <si>
    <t>u</t>
  </si>
  <si>
    <t>m</t>
  </si>
  <si>
    <t>CH001</t>
  </si>
  <si>
    <t>CH002</t>
  </si>
  <si>
    <t>CH003</t>
  </si>
  <si>
    <t>CH004</t>
  </si>
  <si>
    <t>CH005</t>
  </si>
  <si>
    <t>BC001</t>
  </si>
  <si>
    <t>BC001a</t>
  </si>
  <si>
    <t>Bordures préfabriquées en béton</t>
  </si>
  <si>
    <t>EP - EAUX PLUVIALES</t>
  </si>
  <si>
    <t>EP001</t>
  </si>
  <si>
    <t>EP002</t>
  </si>
  <si>
    <t>EP003</t>
  </si>
  <si>
    <t>DV - TRAVAUX DIVERS</t>
  </si>
  <si>
    <t>DV001</t>
  </si>
  <si>
    <t>Dossier de récolement et DOE</t>
  </si>
  <si>
    <t>Ce prix rémunère au forfait la fourniture du dossier complet de récolement de tous les travaux réalisés ainsi que le dossier complet DOE, conformément au CCTP.</t>
  </si>
  <si>
    <t>Prix unitaires</t>
  </si>
  <si>
    <t>Montant
Hors Taxes</t>
  </si>
  <si>
    <t>Libellé des prix unitaires</t>
  </si>
  <si>
    <t>Quantités estimées</t>
  </si>
  <si>
    <t>Total rubrique IC</t>
  </si>
  <si>
    <t>Total rubrique CH</t>
  </si>
  <si>
    <t>Total rubrique BC</t>
  </si>
  <si>
    <t>Total rubrique EP</t>
  </si>
  <si>
    <t>Total rubrique DV</t>
  </si>
  <si>
    <t>Total Hors Taxes</t>
  </si>
  <si>
    <t>T.V.A.</t>
  </si>
  <si>
    <t>Total T.T.C.</t>
  </si>
  <si>
    <t>Vérifications</t>
  </si>
  <si>
    <t>DQE</t>
  </si>
  <si>
    <t>Le prix rémunère forfaitairement les frais d’installations de chantier des travaux pendant toute la durée des travaux.
Il comprend notamment :
- L’aménagement des voies et pistes d’accès au chantier ainsi que leur entretien pendant la durée des travaux, y compris les frais engendrés afin de minimiser les nuisances à l’entourage (arrosage des pistes…) ;
- L’aménagement des plateformes de déchargement et de stockage ;
- Les fournitures des locaux de chantier, bureaux, local du maître d’œuvre, salle de réunion, sanitaires... ; pendant toute la durée des travaux,
- Les frais de branchement et de fonctionnement des installations (électricité, eau, téléphone …) ;
- La mise en place et les frais de fonctionnement de matériel de nettoyage des véhicules à la sortie du chantier ;
- L’entretien, le nettoyage et les réfections de voies publiques empruntées et dégradées par le chantier ;
- Les frais de gardiennage, de clôtures, et d’entretien des lieux ;
- Les frais d’occupation de terrains publics ou privés ;
- Les reconnaissances et sondages et analyses nécessaires au dimensionnement des ouvrages ;
- Les frais de maintien des réseaux existants en fouille ouverte,
- L’implantation des ouvrages,
- Toutes les dépenses imposées par le CCTP ;
- Les dispositions de tous ordres, en vue d'assurer l'hygiène et la sécurité ;
- Le démontage et l'enlèvement de toutes les installations de chantier ;
- Le nettoyage général du chantier en fin de travaux.</t>
  </si>
  <si>
    <t>Fait à  :</t>
  </si>
  <si>
    <t xml:space="preserve">Le : </t>
  </si>
  <si>
    <t>L'entrepreneur (cachet et signature)</t>
  </si>
  <si>
    <t>Vérification</t>
  </si>
  <si>
    <t>Le DQE se remplit automatiquement à partir des prix unitaires renseignés dans le BPU.</t>
  </si>
  <si>
    <t>Une vérification est faite en bas de page. A contrôler.</t>
  </si>
  <si>
    <t>Remplir les cases Prix HT en chiffres. Les autres cases sont remplies automatiquement.</t>
  </si>
  <si>
    <t>Le DQE se remplit automatiquement.</t>
  </si>
  <si>
    <t>Toute modification des cases "Décomposition et contenu des prix" entraine le rejet de l'offre.</t>
  </si>
  <si>
    <t>Découpe de chaussée</t>
  </si>
  <si>
    <t>Ce prix rémunère au mètre la découpe de la chaussée existante, à la scie.
Il comprend :
- L’amenée et le repli du matériel ;
- La signalisation ;
- L'implantation et le traçage ;
- La découpe du revêtement de chaussée existante sur toute la hauteur ;
- Les sujétions de remplacement de lame ;
- L’eau de refroidissement ;
- Toutes autres sujétions comprises.</t>
  </si>
  <si>
    <t>Travaux ponctuels de localisation de réseau enterré hors chantier</t>
  </si>
  <si>
    <t>Travaux ponctuels de localisation de réseau enterré en phase chantier</t>
  </si>
  <si>
    <t>Travaux de dégagement partiel ou total des réseaux enterrés</t>
  </si>
  <si>
    <t>Travaux de dégagement partiel ou total des réseaux (conduite principale ou branchements) enterrés situés dans la tranchée ou à proximité de celle-ci, exécutés par tous moyens mécaniques appropriés et à la main si nécessaire et conformes au guide technique. Cet article sera comptabilisé sur une largeur maximale correspondant à la classe de précision du réseau concerné.</t>
  </si>
  <si>
    <t>Mise en place d’éléments permettant le maintien des réseaux enterrés</t>
  </si>
  <si>
    <t>Mise en place de protections mécaniques ou d'éléments mécaniques permettant le maintien des réseaux (conduite principale ou branchements) enterrés situés dans la zone de terrassement. Au mètre linéaire de protections mises en place comptabilisées dans l'axe de la /des conduite(s) maintenue(s).</t>
  </si>
  <si>
    <t>IC003</t>
  </si>
  <si>
    <t>IC004</t>
  </si>
  <si>
    <t>Publicité de chantier</t>
  </si>
  <si>
    <t>IC005</t>
  </si>
  <si>
    <t>Constat d'huissier</t>
  </si>
  <si>
    <t>TP - TRAVAUX PREPARATOIRES</t>
  </si>
  <si>
    <t>TP001</t>
  </si>
  <si>
    <t>TP002</t>
  </si>
  <si>
    <t>Démolition et évacuation de maçonnerie</t>
  </si>
  <si>
    <t>TP003</t>
  </si>
  <si>
    <t>TP004</t>
  </si>
  <si>
    <t>TP005</t>
  </si>
  <si>
    <t>TP006</t>
  </si>
  <si>
    <t>TP007</t>
  </si>
  <si>
    <t>TP008</t>
  </si>
  <si>
    <t>TP009</t>
  </si>
  <si>
    <t xml:space="preserve">Ce prix rémunère au mètre carré le rabotage de chaussée existante.
Il comprend :
- L’implantation,
- Les transferts de la raboteuse ;
- Le rabotage mécanique de la chaussée;
- La mise en stock sur chantier du fraisât,
- Le mélange du fraisât (couche d’imprégnation mélangée au reste du fraisât),
- La mise à disposition du fraisât pour utilisation en remblais ou en couche de réglage, notamment sous trottoir,
- L’évacuation des excédents, la destination du fraisât sera soumise à l’agrément du Maître d’œuvre ;
- La remise en état du site de stockage provisoire,
- Toutes les sujétions d’usure du matériel et de son remplacement.
</t>
  </si>
  <si>
    <t>TP010</t>
  </si>
  <si>
    <t>TP011</t>
  </si>
  <si>
    <t>TP012</t>
  </si>
  <si>
    <t>Sondages manuels et mécaniques pour repérage visuel réseaux existants</t>
  </si>
  <si>
    <t>Le prix rémunère au forfait, les sondages manuels ou mécaniques pour confirmation visuelle de la présence de réseau existant.
Il comprend :
- l’implantation,
- l’amenée du matériel,
- les sondages manuels ou mécaniques,
- le remblaiement des fouilles, le compactage par couches,
- le repli du matériel, 
- le nettoyage.</t>
  </si>
  <si>
    <t>Total rubrique TP</t>
  </si>
  <si>
    <t>TG - TERRASSEMENTS GENERAUX</t>
  </si>
  <si>
    <t>TG001</t>
  </si>
  <si>
    <t>Déblais en terrain de toute nature</t>
  </si>
  <si>
    <t>TG002</t>
  </si>
  <si>
    <t>TG003</t>
  </si>
  <si>
    <t>Plus-value pour évacuation</t>
  </si>
  <si>
    <t>TG004</t>
  </si>
  <si>
    <t>en GNT ou GR 0/80</t>
  </si>
  <si>
    <t>TG005</t>
  </si>
  <si>
    <t>Géotextile</t>
  </si>
  <si>
    <t>Ce prix rémunère au mètre carré, la fourniture et la pose d’un géotextile non tissé certifié ASQUAL 120g/m² min.
Il comprend :
- la fourniture à pied d’œuvre des rouleaux de géotextile de dimensions appropriées à la zone d’emploi,
- la mise en œuvre du géotextile et toutes les découpes nécessaires,
- les surconsommations dues au recouvrement de lés de 50cm minimum,
- la fourniture et la mise en place de dispositif de fixation (agrafes…),
- la réalisation de bêche ou tranchée d’ancrage.
- Les sujétions de mise en œuvre dans l’eau.
- La surface prise en compte sera mesurée après mise en place du géotextile et selon les pentes de mise en œuvre.</t>
  </si>
  <si>
    <t>Réalisation de purge à la demande du maître d'œuvre</t>
  </si>
  <si>
    <t>Ce prix rémunère au mètre cube l’exécution de purge, à la demande du maître d’œuvre.
Il comprend :
- La découpe de la chaussée en périphérie de la purge
- L'exécution de la purge quelle que soit la profondeur ; l'évacuation des déblais en dépôt définitif dans une décharge agréée par le Maître d’Œuvre
- La fourniture, le transport et la mise en œuvre de GNT 0/80 conforme au C.C.T.P. pour remblais
- La fourniture et la mise en place d’une membrane géotextile non tissée en fond de fouille et sa fixation par recouvrement
- Le nivellement et le compactage par couches successives
- Le prix s'applique quelle que soit la nature des matériaux en place.</t>
  </si>
  <si>
    <t>Total rubrique TG</t>
  </si>
  <si>
    <t>Couche d’imprégnation</t>
  </si>
  <si>
    <t>Ce prix rémunère au mètre carré, la réalisation d’une imprégnation gravillonnée mise en œuvre sur la couche de réglage.
Il comprend :
- La fourniture, le chargement et le transport de l’émulsion de bitume du lieu de stockage au lieu de mise en œuvre ;
- Les frais de maintien à bonne température sur le chantier ;
- La protection des ouvrages contigus aux zones à traiter ;
- Le répandage de l’émulsion selon les dosages prescrits au CCTP,
- La fourniture, le transport et le répandage de gravillon 6/10 sur l’émulsion ainsi que le cylindrage ;
- L’enlèvement de l’excédent et son évacuation ;
- Les sujétions dues au phasage des travaux.</t>
  </si>
  <si>
    <t>Mise à la côte d’ouvrage</t>
  </si>
  <si>
    <t>De bouche à clé</t>
  </si>
  <si>
    <t>Ce prix rémunère au mètre carré, la réalisation d’une couche de Béton Bitumineux semi-grenu sur une épaisseur de 6 cm conforme à la norme EN 13 108. 
Il pourra s’agir d’enrobé basse température.
Il comprend :
- Les études de formulation ;
- La protection des ouvrages (bordures, regards, seuils, bouche à clé, etc.)
- La fourniture sur les lieux de fabrication de tous les matériaux nécessaires ;
- La fourniture, le chargement et le transport du BBSG 0/10 en provenance d’une centrale agréée par le MOE ;
- Les essais, les frais de pesage et de contrôle ;
- Le répandage au finisseur ou manuellement ;
- Le compactage, la fourniture de l’eau nécessaire ;
- La réalisation des joints ;
- Les sujétions dues à la présence d’ouvrages (tampons, bouches à clé,…) ;
- Les découpes de reprise et l’évacuation des produits de découpes ;
- Les sujétions dues au phasage des travaux.</t>
  </si>
  <si>
    <t>EP001a</t>
  </si>
  <si>
    <t>EP001b</t>
  </si>
  <si>
    <t>EP003a</t>
  </si>
  <si>
    <t>Ce prix rémunère à l’unité la réalisation d’un regard à grille concave ou plate en éléments préfabriqués en béton ou coulé en place avec décantation de 40 cm.
Il comprend :
- Les découpes à la scie de la chaussée existante ;
- L’exécution des terrassements quelle que soit la nature des matériaux ;
- Le dégagement manuel des autres réseaux enterrés rencontrés lors des terrassements ;
- Les blindages de fouille conformément à la réglementation en vigueur ;
- L’évacuation des déblais en décharge ou en dépôt quelle que soit la distance ;
- Le réglage et compactage du fond de fouille ;
- La fourniture, le transport, la mise en œuvre et le réglage du béton de propreté ;
- La réalisation d’une décantation de 40 cm ;
- La construction du regard en éléments bétons préfabriqués, les rehausses;
- La mise en place des joints, les découpes ;
- Dans le cas de regard coulé en place, les parois intérieures du regard devront être soignées et lisses ;
- La fourniture et la mise en place de la grille et de son cadre de classe de résistance à adapter à l'implantation (min C250) ;
- Le remblai méthodiquement compacté autour du regard ; y compris en grave ciment si nécessaire,
- La réfection de la structure à l’identique autour du tampon;
- Le nettoyage du regard avant réception.</t>
  </si>
  <si>
    <t>EP004</t>
  </si>
  <si>
    <t>Regard à grille concave ou plate</t>
  </si>
  <si>
    <t>EP005</t>
  </si>
  <si>
    <t>SP001</t>
  </si>
  <si>
    <t>SP002</t>
  </si>
  <si>
    <t>SP003</t>
  </si>
  <si>
    <t>SP004</t>
  </si>
  <si>
    <t>SP - SIGNALISATION DE POLICE</t>
  </si>
  <si>
    <t>Panneau de signalisation de police gamme petite</t>
  </si>
  <si>
    <t>Ce prix rémunère à l'unité, la fourniture et la pose de panneaux de signalisation de police petite gamme conforme à la réglementation.
Ces prix comprennent :
- la fourniture du panneau et de son support complet,
- les fouilles nécessaires aux fondations en terrain de toute nature et l'évacuation de ces fouilles en dépôt définitif,
- l'exécution du massif de fondation y compris toutes sujétions d'amenée du béton et de pose,
- la pose et le scellement du support et du panneau,
- la remise en état des abords,
- le nettoyage
Tous ces panneaux de police seront de type retro réfléchissant classe 2.</t>
  </si>
  <si>
    <t>Panonceau</t>
  </si>
  <si>
    <t>BC - BORDURES - CANIVEAUX</t>
  </si>
  <si>
    <t>BC001b</t>
  </si>
  <si>
    <t>Récapitulatif</t>
  </si>
  <si>
    <t>épaisseur comprise entre 2 et 10 cm</t>
  </si>
  <si>
    <t>Delta</t>
  </si>
  <si>
    <t>Ce prix rémunère, au mètre cube de maçonnerie démolie, la démolition et l’évacuation de toutes natures (maçonneries liées au mortier, béton ou béton armé), en élévation ou en fondation, nécessitant l'emploi d'un BRH. 
Il comprend :
- La démolition, y compris le découpage d'armatures de béton armé ;
- Dans le cas de démolition de mur, le traitement soigné des nouvelles extrémités de mur, rejointoiement, enduit, etc... ;
- La démolition de dalles béton et de bordures coulées en place ;
- La démolition exécutée jusqu'à un niveau inférieur de un mètre au niveau de la plateforme des terrassements, en cas de fondation ;
- Le chargement, le transport des matériaux provenant des démolitions mis en dépôts définitifs dans une décharge agréée par le Maître d'Œuvre ;
- Le nettoyage.</t>
  </si>
  <si>
    <t xml:space="preserve">Couche de forme </t>
  </si>
  <si>
    <t>De regard de visite ou de chambre de tirage</t>
  </si>
  <si>
    <t>Ce prix rémunère à l’unité, la mise à niveau d’un regard de visite ou de chambre de tirage.
Pour chaque mise à la cote, ce poste comprend :
- La découpe soignée à la scie du revêtement existant et le dégagement mécanique ou manuel du regard ;
- L’évacuation des déblais en décharge quelle que soit la distance ;
- La dépose du tampon et de son cadre ;
- La surélévation ou l’abaissement de la cheminée du regard, y compris la dépose et repose du cône de réduction si nécessaire,
- La mise à la cote définitive du tampon et de son cadre ;
- Toutes les fournitures nécessaires (rehausse, béton, coffrage, résines, produits spécifiques…) ;
- Le remblaiement et compactage soigné autour du regard ;
- La réfection à l’identique du revêtement de surface.</t>
  </si>
  <si>
    <t>BC002</t>
  </si>
  <si>
    <t>TP013</t>
  </si>
  <si>
    <t>TP014</t>
  </si>
  <si>
    <t>TP015</t>
  </si>
  <si>
    <t>TP016</t>
  </si>
  <si>
    <t>TP017</t>
  </si>
  <si>
    <t>CH006</t>
  </si>
  <si>
    <t>BC003</t>
  </si>
  <si>
    <t>EP001d</t>
  </si>
  <si>
    <t>EP001c</t>
  </si>
  <si>
    <t>Travaux ponctuels de localisation de réseau enterré réalisés hors chantier par des techniques de terrassement mécaniques et manuelles ou par aspiration conformes au guide technique, y compris sujétions liées à la présence de conduites et câbles existants, épuisement, blindage, terrain dur, remblaiement et compactage et réfection de toute nature (sauf enrobés qui seront décomptés et rémunérés à part).</t>
  </si>
  <si>
    <t>Travaux ponctuels de localisation de réseau enterré réalisés en phase chantier par des techniques de terrassement mécaniques (y compris aspiration) et manuelles conformes au guide technique, y compris sujétions liées à la présence de conduites et câbles existants, épuisement, blindage, terrain dur, remblaiement et compactage et réfection de toute nature (sauf enrobés qui seront décomptés et rémunérés à part).</t>
  </si>
  <si>
    <t>Couche de base et de réglage en GN OU GR 0/31.5 - ép. 10cm</t>
  </si>
  <si>
    <t>Ce prix rémunère au mètre carré, la réalisation d’une couche de base et de réglage en grave naturelle ou recyclée 0/31,5.
Il comprend :
- L’élaboration, la fourniture, le transport et le déchargement de la grave issue d’une carrière laissée à l’initiative de l’entreprise et dont la nature sera soumise à l’agrément du MOE ;
- Le réglage et compactage méthodique de la couche de réglage ;
- L’arrosage éventuel comprenant la fourniture, le transport et le répandage de l’eau ;
- La protection du chantier et de la plateforme pendant l’exécution contre les eaux de toutes origines et de toutes natures y compris l’exécution et l’entretien des ouvrages d’assainissement provisoires ;
- Le réglage de la plateforme au profil définit selon les cotes et pentes théoriques ;
- L’enlèvement des matériaux excédentaires, leur reprise et transport au lieu de réemploi ou de dépôt définitif ;
- Les essais demandés par la MOE (granulo, plaque,…) ;
- Les sujétions dues au phasage des travaux.</t>
  </si>
  <si>
    <t>Béton bitumineux semi-grenu 0/10 classe 3 ép. 6cm</t>
  </si>
  <si>
    <t>t</t>
  </si>
  <si>
    <t>Reprise d'enrobé</t>
  </si>
  <si>
    <r>
      <t xml:space="preserve">Le prix rémunère forfaitairement le constat d’huissier sur l’ensemble de l’emprise du chantier, </t>
    </r>
    <r>
      <rPr>
        <b/>
        <sz val="10"/>
        <color theme="1"/>
        <rFont val="Century Gothic"/>
        <family val="2"/>
      </rPr>
      <t>avant et après travaux</t>
    </r>
    <r>
      <rPr>
        <sz val="10"/>
        <color theme="1"/>
        <rFont val="Century Gothic"/>
        <family val="2"/>
      </rPr>
      <t>.
Il comprend notamment :
- Le constat d’huissier avant travaux,
- Le constat d'huissier après travaux,
- les visites nécessaires de chaque ouvrage privé ou public ayant été jugé sensible ou étant susceptible de subir des dommages lors des phases de travaux, notamment les chaussées existantes et les candélabres,
- Les visites devront être effectuées par un huissier de justice qui prendra le nombre de clichés nécessaires à la bonne appréciation de l’ouvrage ;
- Le rapport photographique de tous les clichés ;
- Le procès-verbal des visites, établi en 3 exemplaires.</t>
    </r>
  </si>
  <si>
    <t>Ligne en enduit bicomposant</t>
  </si>
  <si>
    <t>Ce prix rémunère au mètre les travaux de marquage à réaliser sur les chaussées rétablies. Enduit bicomposant blanc réflectorisé.
Il comprend :
- la fourniture de tous les produits homologués nécessaires et leur mise en œuvre, - les frais d'implantation et de pré-marquage,
- les frais relatifs au nettoyage des chaussées avant l'application,
- les frais relatifs à l'effacement des anciens marquages,
- les sujétions liées à l'exécution des travaux sous circulation : effacement, marquage et réfection de marquage,
- les frais relatifs à la reprise de marquage défectueux pendant les délais de garantie.
- Ce prix ne s'applique que pour les surfaces réellement peintes dans le cas des bandes discontinues et des zébras, à l'exclusion des vides.</t>
  </si>
  <si>
    <t>Marquages spéciaux (Stop, Zébras, flèches, logo vélo, double chevron, etc.) en enduit bicomposant</t>
  </si>
  <si>
    <t xml:space="preserve">Ce prix rémunère au mètre carré, les travaux de marquages spéciaux (stop –zébras – etc.…) en résine (enduit bicomposant)
Il comprend:
- la fourniture de tous les produits homologués nécessaires et leur mise en œuvre,
- les frais d'implantation et de pré-marquage,
- les frais relatifs au nettoyage des chaussées avant l'application,
- les frais relatifs à l'effacement des anciens marquages,
- les sujétions liées à l'exécution des travaux sous circulation : effacement, marquage et réfection de marquage,
- les frais relatifs à la reprise de marquage défectueux pendant les délais de garantie.
Ce prix ne s'applique que pour les surfaces réellement peintes dans le cas des bandes discontinues et des zébras, à l'exclusion des vides. </t>
  </si>
  <si>
    <t>Total rubrique SP</t>
  </si>
  <si>
    <t>IC006</t>
  </si>
  <si>
    <t>Regard de visite</t>
  </si>
  <si>
    <t>EP002a</t>
  </si>
  <si>
    <t>Ce prix rémunère au mètre cube, la réalisation en fond de déblais ou en partie supérieure de remblais d’une couche de forme rapportée en Grave Non Traitée ou Recyclée, poreuse et insensible à l'eau.
Il comprend :
- L’élaboration, la fourniture, le transport et le déchargement de la GNT issue d’une carrière laissée à l’initiative de l’entreprise et dont la nature sera soumise à l’agrément du MOE ;
- La réalisation d’un levé de point d’arrêt pour la réception du poste de chaussée ;
- Le réglage et compactage méthodique par couches élémentaires successives selon les géométries et les conditions de mise en œuvre ;
- L’arrosage éventuel comprenant la fourniture, le transport et le répandage de l’eau ;
- La protection du chantier et de la plateforme pendant l’exécution contre les eaux de toutes origines et de toutes natures y compris l’exécution et l’entretien des ouvrages d’assainissement provisoires ;
- Le réglage des talus au profil définit selon les cotes et pentes théoriques ; 
- L’enlèvement des matériaux excédentaires, leur reprise et transport au lieu de réemploi ou de dépôt définitif ;
- Les essais demandés par la MOE (granulo., plaque, portance…) ;
- Les sujétions dues au phasage des travaux.</t>
  </si>
  <si>
    <t>EP006</t>
  </si>
  <si>
    <r>
      <t xml:space="preserve">Le prix rémunère forfaitairement les frais de publicité de chantier.
Il comprend notamment :
- La confection, la fabrication et la pose de </t>
    </r>
    <r>
      <rPr>
        <b/>
        <sz val="10"/>
        <color theme="1"/>
        <rFont val="Century Gothic"/>
        <family val="2"/>
      </rPr>
      <t xml:space="preserve">deux panneaux </t>
    </r>
    <r>
      <rPr>
        <sz val="10"/>
        <color theme="1"/>
        <rFont val="Century Gothic"/>
        <family val="2"/>
      </rPr>
      <t>de publicité de chantier de dimension 205x140cm : 
- Fourniture et marquage en impression numérique sur adhésif monté sur panneau contreplaqué bétofilm ;
- L’entretien pendant toute la durée des travaux,
- Les déplacements éventuels,
- La dépose et la mise en décharge.</t>
    </r>
  </si>
  <si>
    <t>Commune de Camaret-sur-Aigues</t>
  </si>
  <si>
    <t>Signalisation de chantier y compris déviation</t>
  </si>
  <si>
    <t>Alternat à feux</t>
  </si>
  <si>
    <t>j</t>
  </si>
  <si>
    <t xml:space="preserve">Ce prix rémunère à la journée la mise en place et l’entretien de la signalisation d’alternat à feux. Elle devra être conforme aux normes de signalisation en vigueur et notamment à la huitième partie de l’Instruction Interministérielle relative à la signalisation routière.
Il comprend :
- Toutes les fournitures de matériels nécessaires;
- La fourniture et l’installation de feux tricolores et de leur protection ;
- L’amenée et la mise en place ;
- La maintenance, de jour comme de nuit ;
- Le remplacement des éléments détériorés ;
- Tous les frais de fonctionnement des matériels (les batteries seront remplacées avant chaque week-end) ;
- Le déplacement de l’alternat sur chaque zone de travaux ;
- Le repli.
</t>
  </si>
  <si>
    <t>Ce prix rémunère au forfait la mise en place de toute la signalisation temporaire sur la totalité du chantier et des itinéraires de déviation.
Il comprend :
- Toutes les fournitures de matériels nécessaires (panneaux, barrières, barrières Heras, peinture jaune, …) ;
- Le personnel nécessaire lors d’une signalisation manuelle ;
- L’amenée et la mise en place ;
- La maintenance, de jour comme de nuit ;
- Le remplacement des éléments détériorés ;
- L’effacement éventuel de marquages routiers ;
- Tous les frais de fonctionnement des matériels ;
- Le déplacement des panneaux sur chaque zone de travaux ;
- La réalisation de marquages provisoires et leur effacement en fin de chantier, 
- Le repli.</t>
  </si>
  <si>
    <t>Plans et études d'exécution</t>
  </si>
  <si>
    <t>Le prix rémunère au forfait l'établissement des plans d'exécution. 
Il comprend :
- Les études d’exécution;
- Le dossier technique annexé à la demande de permission de voirie ;
- Le plan d’assainissement avec nivellements des fils d'eau, tampons de regards et tous les ouvrages liés aux réseaux d'assainissement, d'eaux pluviales ;
- Le plan d’aménagement et détails des ouvrages des réseaux humides liés à l’aménagement de surface ;
- Le plan d’aménagement avec le nivellement des voiries, bordures, et tous les ouvrages liés à l’aménagement de surface ;
- Les profils en long et travers des axes principaux et secondaires de voiries ;
- Le plan des équipements définitifs ( signalisation, etc.);
- Les plans de signalisation de chantier, et en règle générale, toutes les prestations mentionnées au C.C.A.P. et au C.C.T.P. ainsi que toutes celles nécessaires à la réalisation des travaux ;</t>
  </si>
  <si>
    <t>Aménagement urbain - Requalification de l' Avenue du Mont Ventoux 
et de l'entrée de ville Sud-Est</t>
  </si>
  <si>
    <t>Dépose et repose de panneau directionnel</t>
  </si>
  <si>
    <t>Dépose de panneau de police</t>
  </si>
  <si>
    <t>Dépose de balise plastique</t>
  </si>
  <si>
    <t>Ce prix rémunère à l'unité la dépose balise plastique.
Il comprend : 
- la dépose de la balise plastique et de ses fixations,
- le transport et le déchargement dans un entrepôt de la commune ou en centre de valorisation.</t>
  </si>
  <si>
    <t>Ce prix rémunère à l'unité la dépose de panneau de police.
Il comprend : 
- la découpe d'enrobé,
- les terrassements pour dégager le massif béton,
- la dépose du/des panneaux, du/des panonceaux et du support,
- la démolition soignée des massifs béton,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</si>
  <si>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Dépose de potelet</t>
  </si>
  <si>
    <t>Ce prix rémunère à l'unité la dépose de potelet métallique.
Il comprend : 
- la découpe d'enrobé,
- les terrassements pour dégager le massif béton,
- la dépose du potelet,
- la démolition soignée des massifs béton,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</si>
  <si>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Dépose de barrière</t>
  </si>
  <si>
    <t>Dépose et repose de balise gaz</t>
  </si>
  <si>
    <t>Ce prix rémunère à l'unité la dépose et repose de balise de repérage de réseau gaz.
Il comprend : 
- la dépose de la balise ou de la plaque,
- la démolition soignée des massifs béton,
- le nettoyage des éléments,
- la mise en stock sur palette,
- les protections des éléments,
- le comblement de la fouille en GNT 0/31,5 d'apport, le compactage par couches,
- la reprise sur stock et la repose,
- les remblais éventuels,
- l'évacuation des matériaux excédentaires.</t>
  </si>
  <si>
    <t>Dépose de glissière béton</t>
  </si>
  <si>
    <t>Dépose de jardinière béton</t>
  </si>
  <si>
    <t>Ce prix rémunère à l'unité la dépose d'une jardinière béton.
Il comprend : 
- la dépose de la jardinière,
- le transport et le déchargement dans un entrepôt de la commune ou en centre de valorisation.</t>
  </si>
  <si>
    <t>Dépose d'abris bus</t>
  </si>
  <si>
    <t>Ce prix rémunère à l'unité la dépose d'un abris bus.
Il comprend : 
l comprend : 
- la dépose de l'abris bus,
- la démolition soignée des massifs béton et de la dalle,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</si>
  <si>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Dépose de corbeille</t>
  </si>
  <si>
    <t>Ce prix rémunère à l'unité la dépose d'une corbeille.
Il comprend : 
l comprend : 
- la dépose de la corbeille,
- la démolition soignée des massifs béton,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</si>
  <si>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Dépose de banc</t>
  </si>
  <si>
    <t>Ce prix rémunère à l'unité la dépose d'un banc.
Il comprend : 
l comprend : 
- la dépose du banc,
- la démolition soignée des massifs béton,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</si>
  <si>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Dépose d'arceau</t>
  </si>
  <si>
    <t>Ce prix rémunère à l'unité la dépose d'un arceau.
Il comprend : 
l comprend : 
- la dépose d'un arceau,
- la démolition soignée des massifs béton,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</si>
  <si>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Dépose du puits décoratif</t>
  </si>
  <si>
    <t>Démolition et évacuation de maçonnerie en pierre</t>
  </si>
  <si>
    <t>TP018</t>
  </si>
  <si>
    <t>TP019</t>
  </si>
  <si>
    <t>TP019a</t>
  </si>
  <si>
    <t>TP020</t>
  </si>
  <si>
    <t>Découpe de seuil</t>
  </si>
  <si>
    <t>Ce prix rémunère au mètre la découpe soignée de seuil en béton ou en pierre.</t>
  </si>
  <si>
    <t>TP021</t>
  </si>
  <si>
    <t>TP022</t>
  </si>
  <si>
    <t>TP023</t>
  </si>
  <si>
    <t>TP024</t>
  </si>
  <si>
    <t>TP025</t>
  </si>
  <si>
    <t xml:space="preserve">Ce prix rémunère au mètre cube, l’exécution des terrassements en terrain de toutes natures. 
Il comprend :
- L'extraction, le chargement, le transport des matériaux vers le lieu de réemploi, vers un lieu de dépôt provisoire;
- Le tri ou criblage des matériaux en fonction de leurs destinations finales (corps de remblai, couche de forme, blocs techniques d’ouvrages, bois, terre végétale, bordures, revêtements béton, enrobés, stabilisé,…) ;
- La démolition et l’évacuation de canalisations existantes ;
- La réalisation de redans dans les zones où la pente du terrain naturel est supérieure à 10cm par mètre ;
- Le drainage du chantier en vue d’assurer la protection constante de la plateforme contre les eaux de toutes natures. Cela comprend la réalisation de fossés, diguettes, descentes d’eau provisoires ;
- Le déchargement des matériaux et l’aménagement des dépôts conformément au CCTP ;
- Le réglage et compactage du fond de forme ;
- Le dressage des talus y compris toutes sujétions de reprise, transport, déchargement et régalage des matériaux issus du réglage des talus, les arrondis de talus ;
- Toutes sujétions dues à la présence de nappes phréatiques (pompages, rabattage de nappe…).
Ce prix s’applique quelle que soit la nature des matériaux à extraire et le mode d’exécution des terrassements. </t>
  </si>
  <si>
    <t>Ce prix rémunère au mètre cube, l’évacuation des matériaux excédentaires issus des déblais et des stocks sur site. 
Il comprend :
- le chargement et l’évacuation des matériaux en centre de valorisation et ce quelle que soit la distance ;
- le nettoyage et le réglage du terrain.</t>
  </si>
  <si>
    <t>TG003a</t>
  </si>
  <si>
    <t>Enrobé coloré 0/10 ép. 6cm</t>
  </si>
  <si>
    <t>Ce prix rémunère au mètre carré, la réalisation d'un revêtement en enrobé coloré sur une épaisseur de 6 cm conforme à la norme EN 13 108. Liant de synthèse clair pigmentable + pigments + granulats de couleur beige ou/et ocre.
Il comprend :
- Les études de formulation ;
- La protection des ouvrages (bordures, regards, seuils, bouche à clé, etc.)
- La fourniture sur les lieux de fabrication de tous les matériaux nécessaires ;
- La fourniture, le chargement et le transport de l'enrobé en provenance d’une centrale agréée par le MOE ;
- Les essais, les frais de pesage et de contrôle ;
- Le répandage au finisseur ou manuellement ;
- Le compactage, la fourniture de l’eau nécessaire ;
- La réalisation des joints ;
- Les sujétions dues à la présence d’ouvrages (tampons, bouches à clé,…) ;
- Les découpes de reprise et l’évacuation des produits de découpes ;
- Les sujétions dues au phasage des travaux.</t>
  </si>
  <si>
    <t>CH005a</t>
  </si>
  <si>
    <t>CH005b</t>
  </si>
  <si>
    <t>CH - CHAUSSEE - STATIONNEMENTS</t>
  </si>
  <si>
    <t>Type 15x25 colorée grenaillée</t>
  </si>
  <si>
    <t>Type 15x25 colorée grenaillée rayon extérieur 1m</t>
  </si>
  <si>
    <t>Bordures préfabriquée arrondie, rayon extérieur 1m
Semblables à celles posées à l'extrémité Ouest du projet. A titre indicatif : fabricant Basaltine.</t>
  </si>
  <si>
    <t>BC001c</t>
  </si>
  <si>
    <t>Type 15x25 colorée grenaillée rayon extérieur 0,25m</t>
  </si>
  <si>
    <t>Bordures préfabriquée arrondie, rayon extérieur 0,25m
Semblables à celles posées à l'extrémité Ouest du projet. A titre indicatif : fabricant Basaltine.</t>
  </si>
  <si>
    <t>BC001d</t>
  </si>
  <si>
    <t>Type 15x25 colorée grenaillée rayon extérieur 0,5m</t>
  </si>
  <si>
    <t>Bordures préfabriquée arrondie, rayon extérieur 0,5m
Semblables à celles posées à l'extrémité Ouest du projet. A titre indicatif : fabricant Basaltine.</t>
  </si>
  <si>
    <t>BC001e</t>
  </si>
  <si>
    <t>Type 20x30 colorée grenaillée</t>
  </si>
  <si>
    <t>Bordures préfabriquée hautes
Teinte semblable aux 15x25</t>
  </si>
  <si>
    <t>Bordures préfabriquée arrondie, rayon extérieur 0,5m
Teinte semblable aux 15x25</t>
  </si>
  <si>
    <t>BC001f</t>
  </si>
  <si>
    <t>Type 20x30 colorée grenaillée rayon extérieur 1m</t>
  </si>
  <si>
    <t>Bordures préfabriquée arrondie, rayon extérieur 1m
Teinte semblable aux 15x25</t>
  </si>
  <si>
    <t>Caniveaux préfabriqués en béton</t>
  </si>
  <si>
    <t>Ce prix rémunère au mètre la fourniture et la pose de bordures en éléments en béton préfabriqués.
Il comprend :
- Les terrassements nécessaires ;
- Le réglage de la forme, le compactage ;
- Le lit de pose en béton sur 20cm ;
- La fourniture et la pose des éléments ;
- La fourniture d’un échantillon de bordure pour validation du maître d’œuvre
- Le calage par solin continu ;
- Le jointoiement au mortier dont la couleur devra être similaire à la bordure posée ;
- Joint de dilatation tous les 10m en joint silicone de couleur semblable aux autres joints,
- L'implantation avant la pose à soumettre à l’agrément du Moe
- La protection des bordures par cavalier en GNT 0/20 et géotextile pour passage des riverains, l’évacuation des matériaux avant réalisation des revêtements,
- Toutes sujétions.</t>
  </si>
  <si>
    <t>Ce prix rémunère au mètre la fourniture et la pose de caniveaux en éléments en béton préfabriqués.
Il comprend :
- Les terrassements nécessaires ;
- Le réglage de la forme, le compactage ;
- Le lit de pose en béton sur 15cm ;
- La fourniture et la pose des éléments ;
- La fourniture d’un échantillon de bordure pour validation du maître d’œuvre
- Le calage par solin continu;
- Le jointoiement au mortier dont la couleur devra être similaire au caniveau posé ;
- Joint de dilatation tous les 10m en joint silicone de couleur semblable aux autres joints,
- L'implantation avant la pose à soumettre à l’agrément du Moe
- La protection des caniveaux par cavalier en GNT 0/20 et géotextile pour passage des riverains, l’évacuation des matériaux avant réalisation des revêtements,
- Toutes sujétions.</t>
  </si>
  <si>
    <t>BC002a</t>
  </si>
  <si>
    <t>Type CS2 coloré grenaillé</t>
  </si>
  <si>
    <t>Bordures hautes ou basses, rampants, raccord quai bus, etc.
Semblables à celles posées à l'extrémité Ouest du projet. A titre indicatif : fabricant Basaltine.</t>
  </si>
  <si>
    <t>Ce prix rémunère au mètre le raccord d'enrobé entre la bordure ou le caniveau et la chaussée existante.
Le prix comprend :
- La fourniture et mise en œuvre de BBSG 0/10 sur 6cm,
- la fourniture et mise en œuvre de GNT 0/31,5 sur 10cm,
- le compactage,
- l'évacuation des matériaux excédentaires en centre de valorisation,
- le collage des joints à l'émulsion de bitume, 300g de bitume résiduel.</t>
  </si>
  <si>
    <t>Bande d'éveil à la vigilance</t>
  </si>
  <si>
    <t>Le prix rémunère au mètre carré, la fourniture et la pose d’une bande d’éveil à la vigilance conforme aux lois en vigueur.
Il comprend l’implantation avec le maître d’œuvre, la réalisation du lit de pose, la fourniture et la mise en place des dalles, les découpes en respectant la règlementation, le nettoyage.</t>
  </si>
  <si>
    <t>En béton préfabriqué</t>
  </si>
  <si>
    <t>Couleur contrastée par rapport au revêtement.
Eléments préfabriqués en béton insensible aux U.V. et antigélif de couleur contrastée par rapport au support.</t>
  </si>
  <si>
    <t>BC004</t>
  </si>
  <si>
    <t>BC004a</t>
  </si>
  <si>
    <t>PVC Ø100 SN8</t>
  </si>
  <si>
    <t>PVC Ø200 SN8</t>
  </si>
  <si>
    <t>PVC Ø250 SN8</t>
  </si>
  <si>
    <t>Fonte Ø300</t>
  </si>
  <si>
    <t>Tranchée + cadre</t>
  </si>
  <si>
    <t>Tranchée + canalisation circulaire</t>
  </si>
  <si>
    <t>Ce prix rémunère au mètre la réalisation d’un collecteur d’eaux pluviales. Il comprend :
- Les découpes à la scie de la chaussée existante ;
- L’exécution de la fouille en tranchée quelle que soit la nature des matériaux ;
- Le dégagement manuel des autres réseaux enterrés rencontrés lors des terrassements ;
- les sujétions de croisement de réseaux ;
- Les blindages de fouille conformément à la réglementation en vigueur ;
- L’évacuation des déblais en décharge ou en dépôt quelle que soit la distance ; Le réglage et compactage du fond de fouille ;
- La fourniture, le transport, la mise en œuvre et le réglage du lit de pose et de l’enrobage en  « grain de riz » (gravillons roulés 0/15) ;
- La fourniture à pied d’œuvre des tuyaux, la pose du tuyau, la mise en place des joints, les découpes ;
- L’emboîtement du collecteur et la finition soignée du raccordement au regard, au collecteur existant ou projeté ;
- La fourniture, le transport, la mise en œuvre et le compactage de GNT 0/80 en remblais de tranchée ;
- La fourniture et pose de grillage avertisseur ;
- Les essais conformes au fascicule 70 ;
- La réfection de la structure de chaussée suivant le règlement de voirie communal, y compris fournitures; Les sujétions de gestion des accès riverains,
- Le nettoyage et curage du réseau avant réception.</t>
  </si>
  <si>
    <t>Cadre béton 50x50 cm</t>
  </si>
  <si>
    <t>EP003b</t>
  </si>
  <si>
    <t>Avaloir mixte</t>
  </si>
  <si>
    <t>EP005a</t>
  </si>
  <si>
    <t>EP005b</t>
  </si>
  <si>
    <t>400x400 mm concave</t>
  </si>
  <si>
    <t>750x300 mm plate</t>
  </si>
  <si>
    <t>Exemple : grille plate à cadre type "AT" de PAM</t>
  </si>
  <si>
    <t>conforme cheminements personnes à mobilité réduite</t>
  </si>
  <si>
    <t>Ce prix rémunère à l’unité la réalisation d’un avaloir mixte en éléments préfabriqués en béton ou coulé en place avec décantation de 40 cm.
Il comprend :
- Les découpes à la scie de la chaussée existante ;
- L’exécution des terrassements quelle que soit la nature des matériaux ;
- Le dégagement manuel des autres réseaux enterrés rencontrés lors des terrassements ;
- Les blindages de fouille conformément à la réglementation en vigueur ;
- L’évacuation des déblais en décharge ou en dépôt quelle que soit la distance ;
- Le réglage et compactage du fond de fouille ;
- La fourniture, le transport, la mise en œuvre et le réglage du béton de propreté ;
- La réalisation d’une décantation de 40 cm ;
- La construction du regard en éléments bétons préfabriqués, les rehausses;
- La mise en place des joints, les découpes ;
- Dans le cas de regard coulé en place, les parois intérieures du regard devront être soignées et lisses ;
- La fourniture et la mise en place du tampon fonte et de son cadre de classe de résistance à adapter à l'implantation (min C250) ;
- Le remblai méthodiquement compacté autour du regard ; y compris en grave ciment si nécessaire,
- La réfection de la structure à l’identique autour du tampon;
- Le nettoyage du regard avant réception.
Type Selecta maxi profil droit, grille avec barreau sélecteur, ou équivalent.</t>
  </si>
  <si>
    <t>Raccordement de descente EP dans le cadre</t>
  </si>
  <si>
    <t>Ce prix rémunère à l'unité le raccordement d'une descente d'eaux pluviales dans le cadre. Il comprend :
- la mise à niveau de la descente EP,
- le carottage du cadre,
- le raccordement de la descente EP y compris fournitures (manchons, coudes, canalisations, etc),
- la réalisation du masque et des joints,
- les découpes si nécessaire,
- l'évacuation des matériaux excédentaires.</t>
  </si>
  <si>
    <t>EP007</t>
  </si>
  <si>
    <t>Ø 1000 mm intérieur sur réseau existant</t>
  </si>
  <si>
    <t>40x40 cm intérieur</t>
  </si>
  <si>
    <t>Remplacement de tampon fonte - grille en tampon plein</t>
  </si>
  <si>
    <t>EP008</t>
  </si>
  <si>
    <t>EP009</t>
  </si>
  <si>
    <t>Obturation de canalisation ou de branchement</t>
  </si>
  <si>
    <t>Transformation d'un ouvrage de visite couverture béton ou métallique en ouvrage de visite avec tampon fonte</t>
  </si>
  <si>
    <t>Ce prix rémunère à l'unité, la fourniture et la pose de panonceau conforme à la réglementation.
Ces prix comprennent :
- la fourniture du panonceau,
- la pose du panonceau,
- la remise en état des abords,
- le nettoyage
Tous les panneaux de police seront de type retro réfléchissant classe 2.</t>
  </si>
  <si>
    <t>Dépose et repose de poteau incendie sous coffre</t>
  </si>
  <si>
    <t>PI - INCENDIE</t>
  </si>
  <si>
    <t>PI001</t>
  </si>
  <si>
    <t>Total rubrique PI</t>
  </si>
  <si>
    <t>DV002</t>
  </si>
  <si>
    <t>Aspiratrice</t>
  </si>
  <si>
    <t>Ce prix rémunère à la journée la mise à disposition d'un camion aspirateur excavateur et de son équipage. Il comprend les transferts, la mise à disposition, les travaux d'excavation, l'évacuation des matériaux extraits en centre de valorisation.</t>
  </si>
  <si>
    <t>DV003</t>
  </si>
  <si>
    <t>Curage du canal en amont/aval du chantier</t>
  </si>
  <si>
    <t>Ce prix rémunère au mètre le curage du canal en amont et en aval du chantier et l'évacuation des matériaux en centre de valorisation.</t>
  </si>
  <si>
    <t>AM - AMIANTE</t>
  </si>
  <si>
    <t>AM001</t>
  </si>
  <si>
    <t>Plan de retrait</t>
  </si>
  <si>
    <t>Le prix rémunère forfaitairement la rédaction et la diffusion par l'entreprise du plan de retrait amiante conformément au code du travail et notamment son article R 4412-133. 
Rédaction et diffusion de tous les documents (PRE, PPSPS, demandes d'autorisation …) avant, pendant et en fin de chantier.
Ce document sera établi un mois avant  toute opération de retrait.</t>
  </si>
  <si>
    <t>AM002</t>
  </si>
  <si>
    <t>Installation de chantier spécifique liées à l’amiante</t>
  </si>
  <si>
    <t>Le prix rémunère forfaitairement les frais d’installations de chantier des travaux spécifiques à l’amiante.
Il comprend notamment :
- Le maintien du marquage des réseaux pendant toute la durée du chantier,
- L’aménagement des voies et pistes d’accès au chantier ainsi que leur entretien pendant la durée des travaux, y compris les frais engendrés afin de minimiser les nuisances à l’entourage (arrosage des pistes…) ;
- La mise en place, le déplacement, la maintenance et repli de toutes les installations nécessaires au retrait amiante (unité de décontamination et autres, ...)
- les sujétions de maintien en état de viabilité permanente des accès piétons aux propriétés riveraines,
- l'alimentation en eau des différents équipements,
- les barrières physiques de séparation nécessaires pour interdire la zone de chantier aux personnes étrangères à l'entreprise et la signalisation correspondante
- Les frais de branchement et de fonctionnement des installations (électricité, eau, téléphone …) ;
- L’entretien, le nettoyage et les réfections de voies publiques empruntées et dégradées par le chantier ;
- Les frais de gardiennage, de clôtures, et d’entretien des lieux ;
- Les frais d’occupation de terrains publics ou privés ;
- Les dispositions de tous ordres, en vue d'assurer l'hygiène et la sécurité ;
- Le démontage et l'enlèvement de toutes les installations de chantier ;
- Le nettoyage général du chantier en fin de travaux.</t>
  </si>
  <si>
    <t>AM003</t>
  </si>
  <si>
    <t>Signalisation de chantier – zone de confinement</t>
  </si>
  <si>
    <t xml:space="preserve">Ce prix rémunère au forfait la mise en place de toute la signalisation temporaire de chantier spécifique à l’amiante (isolement, zone de décontamination engins, zone d’approche, zone de repos, zone de stockage, etc).
Il comprend :
- Toutes les fournitures de matériels nécessaires (panneaux, barrières, peinture jaune, …) ;
- Le personnel nécessaire lors d’une signalisation manuelle ;
- L’amenée et la mise en place ;
- La maintenance, de jour comme de nuit ;
- Le remplacement des éléments détériorés ;
- L’effacement éventuel de marquages routiers ;
- Tous les frais de fonctionnement des matériels (les batteries seront remplacées avant chaque week-end) ;
- La réalisation de marquages provisoires et leur effacement en fin de chantier.
</t>
  </si>
  <si>
    <t>Mission de suivi des travaux</t>
  </si>
  <si>
    <t>AM004</t>
  </si>
  <si>
    <t>Le prix rémunère forfaitairement la mission de suivi des travaux par un technicien habilité et expérimenté.
Il comprend notamment :
- L’établissement d’un journal de chantier spécifique synthétique comprenant les conditions météo constatées (vent, précipitations etc.), les incidents, les travaux exécutés, le matériel présent sur site, l’évaluation des quantités réalisées chaque jour, etc.,
- L’établissement et le suivi du programme définissant les emplacements, la fréquence, le type et les objectifs de prélèvements effectués pendant les travaux ; 
- Les contrôles des prélèvements par un organisme agréé,
- Le contrôle visuel après le décroutage,
- La fourniture de tous les essais au maître d’œuvre,
- Le suivi du plan de tri des matériaux et l’orientation vers les filières d’évacuation</t>
  </si>
  <si>
    <t>AM005</t>
  </si>
  <si>
    <t>Retrait et chargement de tuyau amianté</t>
  </si>
  <si>
    <t>Ce prix rémunère au mètre la dépose et le chargement de tuyau  amianté.
Il comprend : 
- La fourniture d’eau,
- le retrait,
-  le conditionnement,
-  le marquage
- le transport de la zone chantier à la zone de stockage provisoire,
- le nettoyage de la zone de retrait.</t>
  </si>
  <si>
    <t>AM006</t>
  </si>
  <si>
    <t>Transport vers centre d’enfouissement agréé</t>
  </si>
  <si>
    <t>Ce prix rémunère à la tonne, le transport et le déchargement des produits amiantés déposés et autres déchets (EPI, filtres etc.)  vers une décharge agréée. 
Il comprend :
- l'établissement de l'ensemble des documents assurant la traçabilité (fiche d'identification du déchet préalable vers l'entreprise d'enfouissement, certification d'acceptation préalable avec numéro et bordereau de suivi avec numéro par camion).
- la demande d'acceptation préalable à effectuer au centre de stockage,
- le transport et le déchargement des déchets.</t>
  </si>
  <si>
    <t>AM007</t>
  </si>
  <si>
    <t>Traitement des déchets amiantés</t>
  </si>
  <si>
    <t>Ce prix rémunère à la tonne, le traitement des déchets incluant la taxe générale des activités polluantes (T.G.A.P.).</t>
  </si>
  <si>
    <t>AM008</t>
  </si>
  <si>
    <t>Décontamination des matériels, véhicules et autres</t>
  </si>
  <si>
    <t xml:space="preserve">Ce prix rémunère au forfait la décontamination des différents équipements, (balayeuse, pelles, tracto et autres) camions, bennes, containers :
Il comprend : 
- la mise en place, le déplacement, la maintenance et le repli du dispositif de décontamination de tous les matériels et engins entrant dans la zone de retrait,
- la fourniture de l’eau,
- les dispositifs de récupération, de filtration et l’évacuation des eaux de lavage.
</t>
  </si>
  <si>
    <t>AM009</t>
  </si>
  <si>
    <t>Dossier de traçabilité</t>
  </si>
  <si>
    <t>Ce prix rémunère au forfait la réalisation du dossier centralisant les documents de traçabilité. Il sera réalisé en trois exemplaires.
Le dossier comprendra :
- le plan de retrait,
- les documents émis lors de la mission de suivi des travaux,
- les bordereaux de suivi de déchets.</t>
  </si>
  <si>
    <t>Total rubrique AM</t>
  </si>
  <si>
    <t>TRANCHE FERME</t>
  </si>
  <si>
    <t>TRANCHE OPTIONNELLE</t>
  </si>
  <si>
    <t>Réglage et compactage après rabotage</t>
  </si>
  <si>
    <t>SP005</t>
  </si>
  <si>
    <t>Fourniture et pose de balise plastique type J11 autorelevable</t>
  </si>
  <si>
    <t>Ce prix rémunère la fourniture et pose d'une balise J11. Il comprend la fourniture et pose de la douille d'ancrage, la fourniture et pose de la balise.</t>
  </si>
  <si>
    <t>Dépose et repose de panneau signalétique</t>
  </si>
  <si>
    <t>Ce prix rémunère à l'unité la dépose et repose d'un panneau signalétique.
Il comprend : 
l comprend : 
- la dépose des supports, des palettes,
- la démolition soignée des massifs béton,
- le nettoyage des éléments,
- la mise en stock soignée,
- les protections des éléments,
- le comblement de la fouille en GNT 0/31,5 d'apport, le compactage par couches,
- la reprise sur stock,
- les terrassements,
- la confection du massif, la repose du/des support(s) et des palettes,
- les remblais éventuels,
- l'évacuation des matériaux excédentaires.</t>
  </si>
  <si>
    <t>Total</t>
  </si>
  <si>
    <t>Acces béton</t>
  </si>
  <si>
    <t>Dallage</t>
  </si>
  <si>
    <t>EV</t>
  </si>
  <si>
    <t>Enrobé noir</t>
  </si>
  <si>
    <t>Enrobé coloré</t>
  </si>
  <si>
    <t>Trottoir béton</t>
  </si>
  <si>
    <t>BC001g</t>
  </si>
  <si>
    <t>Type 20x30 colorée grenaillée rayon extérieur 0,25m</t>
  </si>
  <si>
    <t>Dépose de fontaine à boire</t>
  </si>
  <si>
    <t xml:space="preserve"> </t>
  </si>
  <si>
    <t>DV004</t>
  </si>
  <si>
    <t>Remplacement de tampon fonte</t>
  </si>
  <si>
    <t>Ce prix rémunère à l’unité, le remplacement de tampon fonte endommagé.
Sur le réseau d’eau pluviale existant, les tampons remplacés auront les caractéristiques suivantes : Tampon fonte C250 à ouverture à 130 ° de 700mm de diamètre par rotule et blocage à 90° à la fermeture.
Le prix comprend :
- La découpe soignée à la scie du revêtement existant et le dégagement mécanique ou manuel du tampon et de son cadre;
- Le piquage du mortier ou béton de scellement,
- L’évacuation des déblais en décharge quelle que soit la distance ;
- La dépose du tampon et de son cadre ;
- La fourniture et la pose d’un tampon fonte neuf de série adaptée à l’emplacement, et de son cadre, 
- Le scellement ;
- Le remblaiement et compactage soigné autour du regard,
- La mise à la côte du tampon,
- La réfection à l’identique du revêtement de surface.</t>
  </si>
  <si>
    <t>Ce prix rémunère à l'unité la dépose et repose de panneau directionnel.
Il comprend : 
- la découpe d'enrobé,
- les terrassements pour dégager le massif béton,
- la dépose des palettes et du support,
- la démolition soignée des massifs béton,
- le nettoyage des éléments,
- la mise en stock sur palette,
- les protections des éléments,
- le comblement de la fouille en GNT 0/31,5 d'apport, le compactage par couches,
- l'implantation,
- la réalisation de la fouille, la fourniture et mise en œuvre de béton,
- la fourniture et pose de la platine,
- la reprise sur stock du panneau, de son support et du panonceau,
- la repose,
les remblais éventuels,
- l'évacuation des matériaux excédentaires.</t>
  </si>
  <si>
    <t>Ce prix rémunère à l'unité la dépose de barrière métallique.
Il comprend : 
- la découpe d'enrobé, la découpe des éléments si nécessaire,
- les terrassements pour dégager le massif béton,
- la dépose de la barrière,
- la démolition soignée des massifs béton,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</si>
  <si>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Ce prix rémunère à l'unité la dépose d'un élément préfabriqué de glissière béton.
Il comprend : 
- la dépose de la glissière,
- le transport et le déchargement dans un entrepôt de la commune ou en centre de valorisation.</t>
  </si>
  <si>
    <t>Ce prix rémunère à l'unité la dépose du puits décoratif.
Il comprend : 
l comprend : 
- la dépose des éléments métalliques,
- la démolition soignée des maçonneries et des massifs béton,
- le nettoyage des éléments, y compris des pierres en vue de leur réutilisation,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</si>
  <si>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Ce prix rémunère à l'unité la dépose d'une fontaine à boire.
Il comprend : 
l comprend : 
- la dépose des éléments,
- la démolition soignée des massifs béton,
- le nettoyage des éléments, 
- la mise en stock sur palette,
- les protections des éléments,
- le comblement de la fouille en GNT 0/31,5 d'apport, le compactage par couches,
- le transport et le déchargement dans un entrepôt de la commune ou en centre de valorisation,
- les remblais éventuels,
- l'évacuation des matériaux excédentaires.</t>
  </si>
  <si>
    <t>Ce prix rémunère, au mètre cube de maçonnerie en pierre. 
Il comprend :
- La dépose soignée des pierres,
- La démolition des fondations,
- le transport et le déchargement des pierres dans les entrepôts du maître d'ouvrage ou en centre de valorisation,
- l'évacuation des produits en béton en centre de valorisation,
- le remblaiement en GNT 0/31,5 et le compactage,
- Le nettoyage.</t>
  </si>
  <si>
    <t>Ce prix rémunère au mètre carré le réglage et le compactage de la plateforme après rabotage. Il comprend l'amenée et le repli du matériel, le réglage de la plateforme, le compactage, l'évacuation des matériaux excédentaires.</t>
  </si>
  <si>
    <t>Semblables à ceux posés à l'extrémité Ouest du projet. A titre indicatif : fabricant Basaltine.
Teinte semblable aux 15x25. Même fabricant que 15x25</t>
  </si>
  <si>
    <t>Ce prix rémunère au mètre la réalisation d’un collecteur d’eaux pluviales. Il comprend :
- Les découpes à la scie de la chaussée existante ;
- L’exécution de la fouille en tranchée quelle que soit la nature des matériaux ;
- La dépose des dalles de couverture existantes,
- Le dégagement manuel des autres réseaux enterrés rencontrés lors des terrassements ;
- les sujétions de croisement de réseaux ;
- Les blindages de fouille conformément à la réglementation en vigueur ;
- L’évacuation des déblais en décharge ou en dépôt quelle que soit la distance ; Le réglage et compactage du fond de fouille ;
- La fourniture, le transport, la mise en œuvre et le réglage du lit de pose et de l’enrobage en  « grain de riz » (gravillons roulés 0/15) ;
- La fourniture à pied d’œuvre des tuyaux, la pose du tuyau, la mise en place des joints, les découpes ;
- L’emboîtement du collecteur et la finition soignée du raccordement au regard, au collecteur existant ou projeté ;
- La fourniture, le transport, la mise en œuvre et le compactage de GNT 0/80 en remblais de tranchée ;
- La fourniture et pose de grillage avertisseur ;
- Les essais conformes au fascicule 70-1 ;
- La réfection de la structure de chaussée suivant le règlement de voirie communal, y compris fournitures; Les sujétions de gestion des accès riverains,
- Le nettoyage et curage du réseau avant réception.</t>
  </si>
  <si>
    <t>Ce prix rémunère, à l’unité, la réalisation de regard de visite sur réseau d’eaux pluviales, en éléments préfabriqués circulaires étanches.
Chaque regard sera réalisé avec des éléments de grande hauteur afin de limiter le nombre de joints et de maintenir le premier joint dans la mesure du possible hors de la nappe phréatique, suivant la norme NFP.16.342. 
Tampon fonte à ouverture à 130 ° de 700mm de diamètre par rotule et blocage à 90° à la fermeture. Série à adapter en fonction de l’implantation (min C250).
Il comprend : 
-l'ensemble des terrassements dans des terrains de toute nature, comprenant l'extraction, le chargement, le transport, l'évacuation et le déchargement des déblais au lieu de dépôt définitif,  les remblais en GNT conforme au CCTP, 
- le réglage et le compactage du fond de fouille, 
- les blindages et étaiements éventuels des fouilles, 
- le réglage des parois, 
- la fourniture et la mise en œuvre d'un béton de propreté sur 0,10 m d'épaisseur, 
- la construction du regard jusqu'au niveau fini, dalle de réduction comprise, y compris coffrage et réservations, ou la fourniture, les essais d'agrément et la mise en œuvre des éléments préfabriqués constituant le regard, y compris lit de pose en sable, 
- la fourniture et la pose des échelons en acier galvanisé espacés de 0,30 m et la crosse, 
- la fourniture et la pose sur la dalle de réduction, du tampon en fonte ductile série lourde de type articulé et de son cadre, 
- la remise en état et le nettoyage des abords, 
- toutes les opérations de nettoyage, y compris à l'intérieur du regard, l’enlèvement et le transport au lieu de dépôt des matériaux impropres, 
- toutes les opérations de raccordement aux canalisations, en particulier toutes les sujétions de coupe, de carottage et les reprises de béton, 
- la mise à la cote définitive du regard.</t>
  </si>
  <si>
    <t>Ce prix rémunère à l'unité le remplacement d'un tampon grille en tampon fonte plein. Il comprend les terrassements nécessaires, la dépose de la grille et de son cadre, la fourniture et pose du tampon plein et de son cadre, la mise à la côte, l'évacuation des produits de la dépose en centre de valorisation.</t>
  </si>
  <si>
    <t>Ce prix rémunère, forfaitairement la transformation d'un ouvrage de visite en béton en ouvrage de visite avec tampon fonte.
Il comprend les terrassements nécessaires, la dépose de la couverture en béton, le piquage du béton si nécessaire, la découpe du regard si nécessaire, la fourniture et pose d'une dalle de réduction, la réalisation de longrines de chaque côté si nécessaire pour supporter la dalle de réduction, la fourniture et pose du tampon fonte et de son cadre, la mise à la côte, les remblais, l'évacuation des matériaux excédentaires en centre de valorisation.</t>
  </si>
  <si>
    <t>Ce prix rémunère à l'unité l'obturation de canalisation ou de branchement.
Il comprend les terrassements nécessaires, la dépose de tampon, grille, caniveau, la démolition du regard, l'obturation de la canalisation ou du carottage en béton hydrofuge, les remblais, l'évacuation des matériaux excédentaires en centre de valorisation, le repérage du bouchon sur le plan de récolement.</t>
  </si>
  <si>
    <t>Ce prix rémunère la dépose et la repose d'un poteau incendie sous coffre.
Il comprend les sujétions de coupure de réseau, la dépose du poteau, le raccordement de la canalisation à un regard d'eau pluviale, y compris fournitures et carottage du regard, la démolition du socle, les terrassements, la fourniture et pose de la prise en charge, du robinet, du tube allonge, de la bouche à clé, de la canalisation en fonte (max 10m), du esse de réglage, du coude à patin, des manchettes, des brides, du matériau drainant au niveau de la vidange, du socle d'ancrage, la réalisation des butées en béton, la pose du poteau, les essais et réglages, les remblais, l'évacuation des matériaux excédentaires en centre de valorisation.</t>
  </si>
  <si>
    <t>Ce prix rémunère à l’unité, la mise à niveau d’une bouche à clé.
Pour chaque mise à la cote, ce poste comprend :
- La découpe soignée à la scie du revêtement existant et le dégagement mécanique ou manuel de la bouche à clé ;
- L’évacuation des déblais en décharge quelle que soit la distance ;
- La dépose de la bouche à clé ;
- La rehausse du tube allonge si nécessaire, ainsi que son nettoyage, les découpes ;
- Les essais de bon fonctionnement de la vanne ;
- La mise à la cote définitive de la bouche à clé ;
- Le remplacement de la bouche à clé par le modèle PAVA ou similaire ;
- Toutes les fournitures nécessaires (rehausse, béton, coffrage, résines, produits spécifiques…) ;
- Le remblaiement et compactage soigné autour de la bouche à clé, la réfection à l’identique du revêtement de surface.</t>
  </si>
  <si>
    <t>Lot 1 - Terrassements - Voiries - Réseaux humides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</si>
</sst>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0.00\ &quot;€&quot;;\-#,##0.00\ &quot;€&quot;"/>
    <numFmt numFmtId="44" formatCode="_-* #,##0.00\ &quot;€&quot;_-;\-* #,##0.00\ &quot;€&quot;_-;_-* &quot;-&quot;??\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Century Gothic"/>
      <family val="2"/>
    </font>
    <font>
      <sz val="10"/>
      <color theme="1"/>
      <name val="Century Gothic"/>
      <family val="2"/>
    </font>
    <font>
      <b/>
      <sz val="11"/>
      <color theme="1"/>
      <name val="Century Gothic"/>
      <family val="2"/>
    </font>
    <font>
      <b/>
      <sz val="11"/>
      <color rgb="FF3333FF"/>
      <name val="Century Gothic"/>
      <family val="2"/>
    </font>
    <font>
      <b/>
      <i/>
      <u/>
      <sz val="16"/>
      <color rgb="FF3333FF"/>
      <name val="Century Gothic"/>
      <family val="2"/>
    </font>
    <font>
      <b/>
      <u/>
      <sz val="11"/>
      <color rgb="FF3333FF"/>
      <name val="Century Gothic"/>
      <family val="2"/>
    </font>
    <font>
      <b/>
      <u/>
      <sz val="11"/>
      <color theme="1"/>
      <name val="Century Gothic"/>
      <family val="2"/>
    </font>
    <font>
      <b/>
      <sz val="10"/>
      <color theme="1"/>
      <name val="Century Gothic"/>
      <family val="2"/>
    </font>
    <font>
      <b/>
      <u/>
      <sz val="10"/>
      <color theme="1"/>
      <name val="Century Gothic"/>
      <family val="2"/>
    </font>
    <font>
      <b/>
      <u/>
      <sz val="10"/>
      <color rgb="FF3333FF"/>
      <name val="Century Gothic"/>
      <family val="2"/>
    </font>
    <font>
      <sz val="10"/>
      <color rgb="FF3333FF"/>
      <name val="Century Gothic"/>
      <family val="2"/>
    </font>
    <font>
      <b/>
      <i/>
      <sz val="10"/>
      <color rgb="FF3333FF"/>
      <name val="Century Gothic"/>
      <family val="2"/>
    </font>
    <font>
      <b/>
      <u/>
      <sz val="12"/>
      <color rgb="FF3333FF"/>
      <name val="Century Gothic"/>
      <family val="2"/>
    </font>
    <font>
      <sz val="11"/>
      <name val="Century Gothic"/>
      <family val="2"/>
    </font>
    <font>
      <b/>
      <sz val="11"/>
      <color theme="0"/>
      <name val="Century Gothic"/>
      <family val="2"/>
    </font>
    <font>
      <b/>
      <sz val="11"/>
      <color theme="1"/>
      <name val="Calibri"/>
      <family val="2"/>
      <scheme val="minor"/>
    </font>
    <font>
      <b/>
      <sz val="12"/>
      <color theme="1"/>
      <name val="Century Gothic"/>
      <family val="2"/>
    </font>
    <font>
      <b/>
      <sz val="14"/>
      <color theme="1"/>
      <name val="Century Gothic"/>
      <family val="2"/>
    </font>
    <font>
      <b/>
      <sz val="11"/>
      <name val="Century Gothic"/>
      <family val="2"/>
    </font>
    <font>
      <i/>
      <sz val="10"/>
      <color theme="1"/>
      <name val="Century Gothic"/>
      <family val="2"/>
    </font>
    <font>
      <sz val="10"/>
      <name val="Century Gothic"/>
      <family val="2"/>
    </font>
    <font>
      <b/>
      <sz val="20"/>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9">
    <border>
      <left/>
      <right/>
      <top/>
      <bottom/>
      <diagonal/>
    </border>
    <border>
      <left style="double">
        <color rgb="FF3333FF"/>
      </left>
      <right style="double">
        <color rgb="FF3333FF"/>
      </right>
      <top style="double">
        <color rgb="FF3333FF"/>
      </top>
      <bottom style="double">
        <color rgb="FF3333FF"/>
      </bottom>
      <diagonal/>
    </border>
    <border>
      <left style="double">
        <color rgb="FF3333FF"/>
      </left>
      <right style="double">
        <color rgb="FF3333FF"/>
      </right>
      <top style="double">
        <color rgb="FF3333FF"/>
      </top>
      <bottom/>
      <diagonal/>
    </border>
    <border>
      <left style="double">
        <color rgb="FF3333FF"/>
      </left>
      <right style="double">
        <color rgb="FF3333FF"/>
      </right>
      <top/>
      <bottom/>
      <diagonal/>
    </border>
    <border>
      <left style="double">
        <color rgb="FF3333FF"/>
      </left>
      <right style="double">
        <color rgb="FF3333FF"/>
      </right>
      <top/>
      <bottom style="thin">
        <color rgb="FF3333FF"/>
      </bottom>
      <diagonal/>
    </border>
    <border>
      <left style="double">
        <color rgb="FF3333FF"/>
      </left>
      <right style="double">
        <color rgb="FF3333FF"/>
      </right>
      <top style="medium">
        <color rgb="FF3333FF"/>
      </top>
      <bottom style="medium">
        <color rgb="FF3333FF"/>
      </bottom>
      <diagonal/>
    </border>
    <border>
      <left/>
      <right/>
      <top style="medium">
        <color rgb="FF3333FF"/>
      </top>
      <bottom/>
      <diagonal/>
    </border>
    <border>
      <left/>
      <right/>
      <top/>
      <bottom style="medium">
        <color rgb="FF3333FF"/>
      </bottom>
      <diagonal/>
    </border>
    <border>
      <left style="double">
        <color rgb="FF3333FF"/>
      </left>
      <right style="double">
        <color rgb="FF3333FF"/>
      </right>
      <top/>
      <bottom style="double">
        <color rgb="FF3333FF"/>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4" fillId="2" borderId="1" xfId="0" applyFont="1" applyFill="1" applyBorder="1" applyAlignment="1">
      <alignment horizontal="center" vertical="center" wrapText="1"/>
    </xf>
    <xf numFmtId="0" fontId="3" fillId="0" borderId="0" xfId="0" applyFont="1"/>
    <xf numFmtId="0" fontId="6" fillId="0" borderId="2" xfId="0" applyFont="1" applyBorder="1" applyAlignment="1">
      <alignment horizontal="center" vertical="center"/>
    </xf>
    <xf numFmtId="0" fontId="7" fillId="0" borderId="2" xfId="0" applyFont="1" applyBorder="1" applyAlignment="1">
      <alignment horizontal="left" vertical="center"/>
    </xf>
    <xf numFmtId="0" fontId="6" fillId="0" borderId="3" xfId="0" applyFont="1" applyBorder="1" applyAlignment="1">
      <alignment horizontal="center" vertical="center"/>
    </xf>
    <xf numFmtId="0" fontId="8" fillId="0" borderId="3" xfId="0" applyFont="1" applyBorder="1" applyAlignment="1">
      <alignment horizontal="left" vertical="center"/>
    </xf>
    <xf numFmtId="0" fontId="4" fillId="0" borderId="3" xfId="0" applyFont="1" applyBorder="1" applyAlignment="1">
      <alignment horizontal="left" vertical="center" wrapText="1"/>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9" fillId="0" borderId="4"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7" fontId="5" fillId="0" borderId="2" xfId="0" applyNumberFormat="1" applyFont="1" applyBorder="1" applyAlignment="1">
      <alignment horizontal="center" vertical="center"/>
    </xf>
    <xf numFmtId="7" fontId="5" fillId="0" borderId="3" xfId="0" applyNumberFormat="1" applyFont="1" applyBorder="1" applyAlignment="1">
      <alignment horizontal="center" vertical="center"/>
    </xf>
    <xf numFmtId="0" fontId="4" fillId="0" borderId="0" xfId="0" applyFont="1"/>
    <xf numFmtId="0" fontId="2" fillId="0" borderId="0" xfId="0" applyFont="1"/>
    <xf numFmtId="0" fontId="11" fillId="0" borderId="0" xfId="0" applyFont="1"/>
    <xf numFmtId="0" fontId="10" fillId="0" borderId="0" xfId="0" applyFont="1"/>
    <xf numFmtId="14" fontId="10" fillId="0" borderId="0" xfId="0" applyNumberFormat="1" applyFont="1"/>
    <xf numFmtId="7" fontId="17" fillId="0" borderId="0" xfId="0" applyNumberFormat="1" applyFont="1"/>
    <xf numFmtId="0" fontId="17" fillId="0" borderId="0" xfId="0" applyFont="1" applyAlignment="1">
      <alignment horizontal="right"/>
    </xf>
    <xf numFmtId="0" fontId="15" fillId="0" borderId="0" xfId="0" applyFont="1"/>
    <xf numFmtId="0" fontId="6" fillId="0" borderId="0" xfId="0" applyFont="1"/>
    <xf numFmtId="0" fontId="4" fillId="0" borderId="6" xfId="0" applyFont="1" applyBorder="1"/>
    <xf numFmtId="0" fontId="15" fillId="0" borderId="0" xfId="0" applyFont="1" applyAlignment="1">
      <alignment horizontal="right"/>
    </xf>
    <xf numFmtId="9" fontId="15" fillId="0" borderId="0" xfId="1" applyFont="1" applyAlignment="1" applyProtection="1">
      <alignment horizontal="center"/>
    </xf>
    <xf numFmtId="0" fontId="4" fillId="0" borderId="7" xfId="0" applyFont="1" applyBorder="1"/>
    <xf numFmtId="0" fontId="6" fillId="0" borderId="7" xfId="0" applyFont="1" applyBorder="1"/>
    <xf numFmtId="0" fontId="4" fillId="0" borderId="3" xfId="0" applyFont="1" applyBorder="1" applyAlignment="1">
      <alignment horizontal="center" vertical="center"/>
    </xf>
    <xf numFmtId="0" fontId="12" fillId="0" borderId="3" xfId="0" applyFont="1" applyBorder="1" applyAlignment="1">
      <alignment horizontal="right" vertical="center" wrapText="1"/>
    </xf>
    <xf numFmtId="0" fontId="12" fillId="0" borderId="3" xfId="0" applyFont="1" applyBorder="1" applyAlignment="1">
      <alignment horizontal="left" vertical="center" wrapText="1"/>
    </xf>
    <xf numFmtId="0" fontId="4" fillId="0" borderId="8" xfId="0" applyFont="1" applyBorder="1" applyAlignment="1">
      <alignment horizontal="center" vertical="center"/>
    </xf>
    <xf numFmtId="7" fontId="4" fillId="0" borderId="8" xfId="0" applyNumberFormat="1" applyFont="1" applyBorder="1" applyAlignment="1">
      <alignment horizontal="center" vertical="center"/>
    </xf>
    <xf numFmtId="7" fontId="13" fillId="0" borderId="8" xfId="0" applyNumberFormat="1" applyFont="1" applyBorder="1" applyAlignment="1">
      <alignment horizontal="center" vertical="center"/>
    </xf>
    <xf numFmtId="0" fontId="12" fillId="0" borderId="8" xfId="0" applyFont="1" applyBorder="1" applyAlignment="1">
      <alignment horizontal="left" vertical="center" wrapText="1"/>
    </xf>
    <xf numFmtId="0" fontId="2" fillId="0" borderId="0" xfId="0" applyFont="1" applyAlignment="1">
      <alignment horizontal="center"/>
    </xf>
    <xf numFmtId="4" fontId="2" fillId="0" borderId="0" xfId="0" applyNumberFormat="1" applyFont="1" applyAlignment="1">
      <alignment horizontal="center"/>
    </xf>
    <xf numFmtId="7" fontId="2" fillId="0" borderId="0" xfId="0" applyNumberFormat="1" applyFont="1" applyAlignment="1">
      <alignment horizontal="center"/>
    </xf>
    <xf numFmtId="0" fontId="18" fillId="0" borderId="0" xfId="0" applyFont="1"/>
    <xf numFmtId="0" fontId="8" fillId="0" borderId="3" xfId="0" applyFont="1" applyBorder="1" applyAlignment="1">
      <alignment horizontal="left" vertical="center" wrapText="1"/>
    </xf>
    <xf numFmtId="0" fontId="20" fillId="0" borderId="0" xfId="0" applyFont="1"/>
    <xf numFmtId="0" fontId="19" fillId="0" borderId="0" xfId="0" applyFont="1"/>
    <xf numFmtId="0" fontId="22" fillId="0" borderId="3" xfId="0" applyFont="1" applyBorder="1" applyAlignment="1">
      <alignment horizontal="center" vertical="center"/>
    </xf>
    <xf numFmtId="0" fontId="22" fillId="0" borderId="3" xfId="0" applyFont="1" applyBorder="1" applyAlignment="1">
      <alignment horizontal="left" vertical="center" wrapText="1"/>
    </xf>
    <xf numFmtId="7" fontId="0" fillId="0" borderId="0" xfId="0" applyNumberFormat="1"/>
    <xf numFmtId="44" fontId="5" fillId="0" borderId="3" xfId="0" applyNumberFormat="1" applyFont="1" applyBorder="1" applyAlignment="1" applyProtection="1">
      <alignment horizontal="center" vertical="center"/>
      <protection locked="0"/>
    </xf>
    <xf numFmtId="44" fontId="5" fillId="0" borderId="3" xfId="0" applyNumberFormat="1" applyFont="1" applyBorder="1" applyAlignment="1">
      <alignment horizontal="center" vertical="center"/>
    </xf>
    <xf numFmtId="44" fontId="5" fillId="0" borderId="4" xfId="0" applyNumberFormat="1" applyFont="1" applyBorder="1" applyAlignment="1">
      <alignment horizontal="center" vertical="center"/>
    </xf>
    <xf numFmtId="44" fontId="5" fillId="0" borderId="2" xfId="0" applyNumberFormat="1" applyFont="1" applyBorder="1" applyAlignment="1">
      <alignment horizontal="center" vertical="center"/>
    </xf>
    <xf numFmtId="44" fontId="4" fillId="0" borderId="3" xfId="0" applyNumberFormat="1" applyFont="1" applyBorder="1" applyAlignment="1">
      <alignment horizontal="center" vertical="center"/>
    </xf>
    <xf numFmtId="44" fontId="4" fillId="0" borderId="8" xfId="0" applyNumberFormat="1" applyFont="1" applyBorder="1" applyAlignment="1">
      <alignment horizontal="center" vertical="center"/>
    </xf>
    <xf numFmtId="44" fontId="13" fillId="0" borderId="3" xfId="0" applyNumberFormat="1" applyFont="1" applyBorder="1" applyAlignment="1">
      <alignment horizontal="center" vertical="center"/>
    </xf>
    <xf numFmtId="44" fontId="14" fillId="0" borderId="5" xfId="0" applyNumberFormat="1" applyFont="1" applyBorder="1" applyAlignment="1">
      <alignment horizontal="center" vertical="center"/>
    </xf>
    <xf numFmtId="44" fontId="13" fillId="0" borderId="8" xfId="0" applyNumberFormat="1" applyFont="1" applyBorder="1" applyAlignment="1">
      <alignment horizontal="center" vertical="center"/>
    </xf>
    <xf numFmtId="44" fontId="14" fillId="0" borderId="3" xfId="0" applyNumberFormat="1" applyFont="1" applyBorder="1" applyAlignment="1">
      <alignment horizontal="center" vertical="center"/>
    </xf>
    <xf numFmtId="44" fontId="6" fillId="0" borderId="0" xfId="0" applyNumberFormat="1" applyFont="1"/>
    <xf numFmtId="44" fontId="6" fillId="0" borderId="6" xfId="0" applyNumberFormat="1" applyFont="1" applyBorder="1"/>
    <xf numFmtId="44" fontId="16" fillId="0" borderId="0" xfId="0" applyNumberFormat="1" applyFont="1"/>
    <xf numFmtId="0" fontId="4" fillId="0" borderId="3" xfId="0" applyFont="1" applyBorder="1" applyAlignment="1">
      <alignment horizontal="center" vertical="top"/>
    </xf>
    <xf numFmtId="44" fontId="4" fillId="0" borderId="3" xfId="0" applyNumberFormat="1" applyFont="1" applyBorder="1" applyAlignment="1">
      <alignment horizontal="center" vertical="top"/>
    </xf>
    <xf numFmtId="44" fontId="13" fillId="0" borderId="3" xfId="0" applyNumberFormat="1" applyFont="1" applyBorder="1" applyAlignment="1">
      <alignment horizontal="center" vertical="top"/>
    </xf>
    <xf numFmtId="0" fontId="4" fillId="0" borderId="3" xfId="0" applyFont="1" applyBorder="1" applyAlignment="1">
      <alignment horizontal="left" vertical="top" wrapText="1"/>
    </xf>
    <xf numFmtId="0" fontId="6" fillId="0" borderId="3" xfId="0" applyFont="1" applyBorder="1" applyAlignment="1">
      <alignment horizontal="center" vertical="top"/>
    </xf>
    <xf numFmtId="0" fontId="8" fillId="0" borderId="3" xfId="0" applyFont="1" applyBorder="1" applyAlignment="1">
      <alignment horizontal="left" vertical="top" wrapText="1"/>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5" fillId="0" borderId="8" xfId="0" applyFont="1" applyBorder="1" applyAlignment="1">
      <alignment horizontal="center" vertical="center"/>
    </xf>
    <xf numFmtId="0" fontId="22" fillId="0" borderId="3" xfId="0" applyFont="1" applyBorder="1" applyAlignment="1">
      <alignment horizontal="center" vertical="top"/>
    </xf>
    <xf numFmtId="44" fontId="5" fillId="0" borderId="0" xfId="0" applyNumberFormat="1" applyFont="1" applyAlignment="1" applyProtection="1">
      <alignment horizontal="center" vertical="center"/>
      <protection locked="0"/>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4" fillId="0" borderId="3" xfId="0" applyFont="1" applyBorder="1" applyAlignment="1">
      <alignment horizontal="left" vertical="center" wrapText="1"/>
    </xf>
    <xf numFmtId="0" fontId="19" fillId="0" borderId="0" xfId="0" applyFont="1" applyAlignment="1">
      <alignment horizontal="center"/>
    </xf>
    <xf numFmtId="0" fontId="4" fillId="0" borderId="3" xfId="0" applyFont="1" applyBorder="1" applyAlignment="1">
      <alignment horizontal="left" vertical="center" wrapText="1"/>
    </xf>
    <xf numFmtId="0" fontId="0" fillId="0" borderId="0" xfId="0" applyAlignment="1">
      <alignment vertical="top"/>
    </xf>
    <xf numFmtId="0" fontId="19" fillId="0" borderId="0" xfId="0" applyFont="1" applyAlignment="1">
      <alignment horizont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12" fillId="0" borderId="8" xfId="0" applyFont="1" applyBorder="1" applyAlignment="1">
      <alignment horizontal="right" vertical="center" wrapText="1"/>
    </xf>
    <xf numFmtId="44" fontId="14" fillId="0" borderId="8" xfId="0" applyNumberFormat="1" applyFont="1" applyBorder="1" applyAlignment="1">
      <alignment horizontal="center" vertical="center"/>
    </xf>
    <xf numFmtId="0" fontId="9" fillId="0" borderId="3" xfId="0" applyFont="1" applyBorder="1" applyAlignment="1">
      <alignment horizontal="center" vertical="center"/>
    </xf>
    <xf numFmtId="0" fontId="23" fillId="0" borderId="3" xfId="0" applyFont="1" applyBorder="1" applyAlignment="1">
      <alignment horizontal="left" vertical="center" wrapText="1"/>
    </xf>
    <xf numFmtId="0" fontId="4" fillId="0" borderId="3" xfId="0" applyFont="1" applyFill="1" applyBorder="1" applyAlignment="1">
      <alignment horizontal="left" vertical="center" wrapText="1"/>
    </xf>
    <xf numFmtId="7" fontId="5" fillId="0" borderId="4" xfId="0" applyNumberFormat="1" applyFont="1" applyBorder="1" applyAlignment="1">
      <alignment horizontal="center" vertical="center"/>
    </xf>
    <xf numFmtId="0" fontId="4" fillId="0" borderId="3" xfId="0" applyFont="1" applyBorder="1" applyAlignment="1">
      <alignment horizontal="left" vertical="center" wrapText="1"/>
    </xf>
    <xf numFmtId="0" fontId="6" fillId="0" borderId="2"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21" fillId="0" borderId="2" xfId="0" applyFont="1" applyFill="1" applyBorder="1" applyAlignment="1">
      <alignment horizontal="center" vertical="center"/>
    </xf>
    <xf numFmtId="44" fontId="5" fillId="0" borderId="8" xfId="0" applyNumberFormat="1" applyFont="1" applyBorder="1" applyAlignment="1">
      <alignment horizontal="center" vertical="center"/>
    </xf>
    <xf numFmtId="0" fontId="4" fillId="0" borderId="3" xfId="0" applyFont="1" applyBorder="1" applyAlignment="1">
      <alignment horizontal="left" vertical="center" wrapText="1"/>
    </xf>
    <xf numFmtId="0" fontId="20"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24" fillId="0" borderId="0" xfId="0" applyFont="1" applyAlignment="1">
      <alignment horizontal="center" vertical="center"/>
    </xf>
    <xf numFmtId="0" fontId="19" fillId="0" borderId="0" xfId="0" applyFont="1" applyAlignment="1">
      <alignment horizontal="center" wrapText="1"/>
    </xf>
  </cellXfs>
  <cellStyles count="2">
    <cellStyle name="Normal" xfId="0" builtinId="0"/>
    <cellStyle name="Pourcentage" xfId="1"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30</xdr:row>
      <xdr:rowOff>168623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7560000</xdr:colOff>
      <xdr:row>15</xdr:row>
      <xdr:rowOff>184498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106937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3"/>
  <sheetViews>
    <sheetView view="pageBreakPreview" zoomScale="60" zoomScaleNormal="100" workbookViewId="0">
      <selection activeCell="E18" sqref="E18"/>
    </sheetView>
  </sheetViews>
  <sheetFormatPr baseColWidth="10" defaultRowHeight="15" x14ac:dyDescent="0.25"/>
  <cols>
    <col min="1" max="1" width="113.7109375" customWidth="1"/>
    <col min="6" max="6" width="10.42578125" customWidth="1"/>
    <col min="8" max="8" width="7" customWidth="1"/>
    <col min="9" max="9" width="8.140625" customWidth="1"/>
  </cols>
  <sheetData>
    <row r="1" ht="399" customHeight="1" x14ac:dyDescent="0.25"/>
    <row r="3" ht="9.9499999999999993" customHeight="1" x14ac:dyDescent="0.25"/>
  </sheetData>
  <printOptions horizontalCentered="1" verticalCentered="1"/>
  <pageMargins left="0" right="0" top="0" bottom="0" header="0" footer="0"/>
  <pageSetup paperSize="9" scale="9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M391"/>
  <sheetViews>
    <sheetView tabSelected="1" view="pageBreakPreview" zoomScaleNormal="100" zoomScaleSheetLayoutView="100" workbookViewId="0">
      <selection activeCell="D11" sqref="D11"/>
    </sheetView>
  </sheetViews>
  <sheetFormatPr baseColWidth="10" defaultColWidth="11.42578125" defaultRowHeight="15" x14ac:dyDescent="0.25"/>
  <cols>
    <col min="1" max="1" width="10" customWidth="1"/>
    <col min="2" max="2" width="60.28515625" customWidth="1"/>
    <col min="3" max="3" width="10" customWidth="1"/>
    <col min="4" max="4" width="14" customWidth="1"/>
  </cols>
  <sheetData>
    <row r="2" spans="1:13" x14ac:dyDescent="0.25">
      <c r="B2" s="39" t="s">
        <v>51</v>
      </c>
    </row>
    <row r="3" spans="1:13" x14ac:dyDescent="0.25">
      <c r="B3" s="39" t="s">
        <v>52</v>
      </c>
    </row>
    <row r="4" spans="1:13" x14ac:dyDescent="0.25">
      <c r="B4" s="39" t="s">
        <v>53</v>
      </c>
    </row>
    <row r="5" spans="1:13" ht="18" x14ac:dyDescent="0.25">
      <c r="A5" s="92" t="s">
        <v>157</v>
      </c>
      <c r="B5" s="92"/>
      <c r="C5" s="92"/>
      <c r="D5" s="92"/>
      <c r="E5" s="41"/>
      <c r="F5" s="41"/>
      <c r="G5" s="95"/>
      <c r="H5" s="95"/>
      <c r="I5" s="95"/>
      <c r="J5" s="95"/>
      <c r="K5" s="95"/>
      <c r="L5" s="95"/>
      <c r="M5" s="95"/>
    </row>
    <row r="6" spans="1:13" ht="30.95" customHeight="1" x14ac:dyDescent="0.25">
      <c r="A6" s="93" t="s">
        <v>165</v>
      </c>
      <c r="B6" s="93"/>
      <c r="C6" s="93"/>
      <c r="D6" s="93"/>
      <c r="E6" s="42"/>
      <c r="F6" s="42"/>
      <c r="G6" s="95"/>
      <c r="H6" s="95"/>
      <c r="I6" s="95"/>
      <c r="J6" s="95"/>
      <c r="K6" s="95"/>
      <c r="L6" s="95"/>
      <c r="M6" s="95"/>
    </row>
    <row r="7" spans="1:13" ht="15.75" x14ac:dyDescent="0.25">
      <c r="A7" s="94" t="s">
        <v>341</v>
      </c>
      <c r="B7" s="94"/>
      <c r="C7" s="94"/>
      <c r="D7" s="94"/>
      <c r="E7" s="42"/>
      <c r="F7" s="42"/>
      <c r="G7" s="95"/>
      <c r="H7" s="95"/>
      <c r="I7" s="95"/>
      <c r="J7" s="95"/>
      <c r="K7" s="95"/>
      <c r="L7" s="95"/>
      <c r="M7" s="95"/>
    </row>
    <row r="8" spans="1:13" ht="15.75" thickBot="1" x14ac:dyDescent="0.3">
      <c r="G8" s="95"/>
      <c r="H8" s="95"/>
      <c r="I8" s="95"/>
      <c r="J8" s="95"/>
      <c r="K8" s="95"/>
      <c r="L8" s="95"/>
      <c r="M8" s="95"/>
    </row>
    <row r="9" spans="1:13" ht="35.1" customHeight="1" thickTop="1" thickBot="1" x14ac:dyDescent="0.3">
      <c r="A9" s="1" t="s">
        <v>0</v>
      </c>
      <c r="B9" s="1" t="s">
        <v>3</v>
      </c>
      <c r="C9" s="1" t="s">
        <v>1</v>
      </c>
      <c r="D9" s="1" t="s">
        <v>2</v>
      </c>
    </row>
    <row r="10" spans="1:13" ht="24.95" customHeight="1" thickTop="1" x14ac:dyDescent="0.25">
      <c r="A10" s="3"/>
      <c r="B10" s="4" t="s">
        <v>5</v>
      </c>
      <c r="C10" s="12"/>
      <c r="D10" s="13"/>
    </row>
    <row r="11" spans="1:13" x14ac:dyDescent="0.25">
      <c r="A11" s="5" t="s">
        <v>4</v>
      </c>
      <c r="B11" s="6" t="s">
        <v>6</v>
      </c>
      <c r="C11" s="8" t="s">
        <v>7</v>
      </c>
      <c r="D11" s="46">
        <v>0</v>
      </c>
    </row>
    <row r="12" spans="1:13" ht="405" x14ac:dyDescent="0.25">
      <c r="A12" s="5"/>
      <c r="B12" s="7" t="s">
        <v>44</v>
      </c>
      <c r="C12" s="8"/>
      <c r="D12" s="47"/>
    </row>
    <row r="13" spans="1:13" x14ac:dyDescent="0.25">
      <c r="A13" s="5"/>
      <c r="B13" s="8" t="str">
        <f>IF(C11="ft","Le forfait",IF(C11="u","L'unité",IF(C11="m²","Le mètre carré",IF(C11="m³","Le mètre cube",IF(C11="m","Le mètre",IF(C11="j","Le jour",IF(C11="t","La tonne",Erreur)))))))</f>
        <v>Le forfait</v>
      </c>
      <c r="C13" s="8"/>
      <c r="D13" s="47"/>
    </row>
    <row r="14" spans="1:13" ht="30" customHeight="1" x14ac:dyDescent="0.25">
      <c r="A14" s="9"/>
      <c r="B14" s="10" t="str">
        <f>ConvNumberLetter(D11,1)</f>
        <v>zéro Euro zéro Cent</v>
      </c>
      <c r="C14" s="11"/>
      <c r="D14" s="48"/>
    </row>
    <row r="15" spans="1:13" x14ac:dyDescent="0.25">
      <c r="A15" s="5" t="s">
        <v>8</v>
      </c>
      <c r="B15" s="6" t="s">
        <v>158</v>
      </c>
      <c r="C15" s="8" t="s">
        <v>7</v>
      </c>
      <c r="D15" s="46">
        <v>0</v>
      </c>
    </row>
    <row r="16" spans="1:13" ht="216" x14ac:dyDescent="0.25">
      <c r="A16" s="5"/>
      <c r="B16" s="7" t="s">
        <v>162</v>
      </c>
      <c r="C16" s="8"/>
      <c r="D16" s="47"/>
    </row>
    <row r="17" spans="1:4" x14ac:dyDescent="0.25">
      <c r="A17" s="5"/>
      <c r="B17" s="8" t="str">
        <f>IF(C15="ft","Le forfait",IF(C15="u","L'unité",IF(C15="m²","Le mètre carré",IF(C15="m³","Le mètre cube",IF(C15="m","Le mètre",IF(C15="j","Le jour",IF(C15="t","La tonne",Erreur)))))))</f>
        <v>Le forfait</v>
      </c>
      <c r="C17" s="8"/>
      <c r="D17" s="47"/>
    </row>
    <row r="18" spans="1:4" ht="30" customHeight="1" x14ac:dyDescent="0.25">
      <c r="A18" s="9"/>
      <c r="B18" s="10" t="str">
        <f>ConvNumberLetter(D15,1)</f>
        <v>zéro Euro zéro Cent</v>
      </c>
      <c r="C18" s="11"/>
      <c r="D18" s="48"/>
    </row>
    <row r="19" spans="1:4" x14ac:dyDescent="0.25">
      <c r="A19" s="5" t="s">
        <v>62</v>
      </c>
      <c r="B19" s="6" t="s">
        <v>159</v>
      </c>
      <c r="C19" s="8" t="s">
        <v>160</v>
      </c>
      <c r="D19" s="46">
        <v>0</v>
      </c>
    </row>
    <row r="20" spans="1:4" ht="229.5" x14ac:dyDescent="0.25">
      <c r="A20" s="5"/>
      <c r="B20" s="72" t="s">
        <v>161</v>
      </c>
      <c r="C20" s="8"/>
      <c r="D20" s="47"/>
    </row>
    <row r="21" spans="1:4" x14ac:dyDescent="0.25">
      <c r="A21" s="5"/>
      <c r="B21" s="8" t="str">
        <f>IF(C19="ft","Le forfait",IF(C19="u","L'unité",IF(C19="m²","Le mètre carré",IF(C19="m³","Le mètre cube",IF(C19="m","Le mètre",IF(C19="j","Le jour",IF(C19="t","La tonne",Erreur)))))))</f>
        <v>Le jour</v>
      </c>
      <c r="C21" s="8"/>
      <c r="D21" s="47"/>
    </row>
    <row r="22" spans="1:4" ht="30" customHeight="1" x14ac:dyDescent="0.25">
      <c r="A22" s="9"/>
      <c r="B22" s="10" t="str">
        <f>ConvNumberLetter(D19,1)</f>
        <v>zéro Euro zéro Cent</v>
      </c>
      <c r="C22" s="11"/>
      <c r="D22" s="48"/>
    </row>
    <row r="23" spans="1:4" x14ac:dyDescent="0.25">
      <c r="A23" s="5" t="s">
        <v>63</v>
      </c>
      <c r="B23" s="6" t="s">
        <v>64</v>
      </c>
      <c r="C23" s="8" t="s">
        <v>7</v>
      </c>
      <c r="D23" s="46">
        <v>0</v>
      </c>
    </row>
    <row r="24" spans="1:4" ht="135" x14ac:dyDescent="0.25">
      <c r="A24" s="5"/>
      <c r="B24" s="7" t="s">
        <v>156</v>
      </c>
      <c r="C24" s="8"/>
      <c r="D24" s="47"/>
    </row>
    <row r="25" spans="1:4" x14ac:dyDescent="0.25">
      <c r="A25" s="5"/>
      <c r="B25" s="8" t="str">
        <f>IF(C23="ft","Le forfait",IF(C23="u","L'unité",IF(C23="m²","Le mètre carré",IF(C23="m³","Le mètre cube",IF(C23="m","Le mètre",IF(C23="j","Le jour",IF(C23="t","La tonne",Erreur)))))))</f>
        <v>Le forfait</v>
      </c>
      <c r="C25" s="8"/>
      <c r="D25" s="47"/>
    </row>
    <row r="26" spans="1:4" ht="30" customHeight="1" x14ac:dyDescent="0.25">
      <c r="A26" s="9"/>
      <c r="B26" s="10" t="str">
        <f>ConvNumberLetter(D23,1)</f>
        <v>zéro Euro zéro Cent</v>
      </c>
      <c r="C26" s="11"/>
      <c r="D26" s="48"/>
    </row>
    <row r="27" spans="1:4" x14ac:dyDescent="0.25">
      <c r="A27" s="5" t="s">
        <v>65</v>
      </c>
      <c r="B27" s="6" t="s">
        <v>66</v>
      </c>
      <c r="C27" s="8" t="s">
        <v>7</v>
      </c>
      <c r="D27" s="46">
        <v>0</v>
      </c>
    </row>
    <row r="28" spans="1:4" ht="189" x14ac:dyDescent="0.25">
      <c r="A28" s="5"/>
      <c r="B28" s="7" t="s">
        <v>145</v>
      </c>
      <c r="C28" s="8"/>
      <c r="D28" s="47"/>
    </row>
    <row r="29" spans="1:4" x14ac:dyDescent="0.25">
      <c r="A29" s="5"/>
      <c r="B29" s="8" t="str">
        <f>IF(C27="ft","Le forfait",IF(C27="u","L'unité",IF(C27="m²","Le mètre carré",IF(C27="m³","Le mètre cube",IF(C27="m","Le mètre",IF(C27="j","Le jour",IF(C27="t","La tonne",Erreur)))))))</f>
        <v>Le forfait</v>
      </c>
      <c r="C29" s="8"/>
      <c r="D29" s="47"/>
    </row>
    <row r="30" spans="1:4" ht="30" customHeight="1" x14ac:dyDescent="0.25">
      <c r="A30" s="9"/>
      <c r="B30" s="10" t="str">
        <f>ConvNumberLetter(D27,1)</f>
        <v>zéro Euro zéro Cent</v>
      </c>
      <c r="C30" s="11"/>
      <c r="D30" s="48"/>
    </row>
    <row r="31" spans="1:4" x14ac:dyDescent="0.25">
      <c r="A31" s="5" t="s">
        <v>151</v>
      </c>
      <c r="B31" s="6" t="s">
        <v>163</v>
      </c>
      <c r="C31" s="8" t="s">
        <v>7</v>
      </c>
      <c r="D31" s="46">
        <v>0</v>
      </c>
    </row>
    <row r="32" spans="1:4" ht="260.10000000000002" customHeight="1" x14ac:dyDescent="0.25">
      <c r="A32" s="5"/>
      <c r="B32" s="7" t="s">
        <v>164</v>
      </c>
      <c r="C32" s="8"/>
      <c r="D32" s="47"/>
    </row>
    <row r="33" spans="1:4" x14ac:dyDescent="0.25">
      <c r="A33" s="5"/>
      <c r="B33" s="8" t="str">
        <f>IF(C31="ft","Le forfait",IF(C31="u","L'unité",IF(C31="m²","Le mètre carré",IF(C31="m³","Le mètre cube",IF(C31="m","Le mètre",IF(C31="j","Le jour",IF(C31="t","La tonne",Erreur)))))))</f>
        <v>Le forfait</v>
      </c>
      <c r="C33" s="8"/>
      <c r="D33" s="47"/>
    </row>
    <row r="34" spans="1:4" ht="30" customHeight="1" thickBot="1" x14ac:dyDescent="0.3">
      <c r="A34" s="9"/>
      <c r="B34" s="10" t="str">
        <f>ConvNumberLetter(D31,1)</f>
        <v>zéro Euro zéro Cent</v>
      </c>
      <c r="C34" s="11"/>
      <c r="D34" s="48"/>
    </row>
    <row r="35" spans="1:4" ht="24.95" customHeight="1" thickTop="1" x14ac:dyDescent="0.25">
      <c r="A35" s="86"/>
      <c r="B35" s="4" t="s">
        <v>67</v>
      </c>
      <c r="C35" s="12"/>
      <c r="D35" s="49"/>
    </row>
    <row r="36" spans="1:4" x14ac:dyDescent="0.25">
      <c r="A36" s="5" t="s">
        <v>68</v>
      </c>
      <c r="B36" s="6" t="s">
        <v>70</v>
      </c>
      <c r="C36" s="8" t="s">
        <v>11</v>
      </c>
      <c r="D36" s="46">
        <v>0</v>
      </c>
    </row>
    <row r="37" spans="1:4" ht="243" x14ac:dyDescent="0.25">
      <c r="A37" s="5"/>
      <c r="B37" s="7" t="s">
        <v>124</v>
      </c>
      <c r="C37" s="8"/>
      <c r="D37" s="47"/>
    </row>
    <row r="38" spans="1:4" x14ac:dyDescent="0.25">
      <c r="A38" s="5"/>
      <c r="B38" s="8" t="str">
        <f>IF(C36="ft","Le forfait",IF(C36="u","L'unité",IF(C36="m²","Le mètre carré",IF(C36="m³","Le mètre cube",IF(C36="m","Le mètre",IF(C36="j","Le jour",IF(C36="t","La tonne",Erreur)))))))</f>
        <v>Le mètre cube</v>
      </c>
      <c r="C38" s="8"/>
      <c r="D38" s="47"/>
    </row>
    <row r="39" spans="1:4" ht="30" customHeight="1" x14ac:dyDescent="0.25">
      <c r="A39" s="9"/>
      <c r="B39" s="10" t="str">
        <f>ConvNumberLetter(D36,1)</f>
        <v>zéro Euro zéro Cent</v>
      </c>
      <c r="C39" s="11"/>
      <c r="D39" s="48"/>
    </row>
    <row r="40" spans="1:4" x14ac:dyDescent="0.25">
      <c r="A40" s="5" t="s">
        <v>69</v>
      </c>
      <c r="B40" s="64" t="s">
        <v>166</v>
      </c>
      <c r="C40" s="8" t="s">
        <v>12</v>
      </c>
      <c r="D40" s="46">
        <v>0</v>
      </c>
    </row>
    <row r="41" spans="1:4" ht="283.5" x14ac:dyDescent="0.25">
      <c r="A41" s="5"/>
      <c r="B41" s="7" t="s">
        <v>326</v>
      </c>
      <c r="C41" s="8"/>
      <c r="D41" s="47"/>
    </row>
    <row r="42" spans="1:4" x14ac:dyDescent="0.25">
      <c r="A42" s="5"/>
      <c r="B42" s="8" t="str">
        <f>IF(C40="ft","Le forfait",IF(C40="u","L'unité",IF(C40="m²","Le mètre carré",IF(C40="m³","Le mètre cube",IF(C40="m","Le mètre",IF(C40="j","Le jour",IF(C40="t","La tonne",Erreur)))))))</f>
        <v>L'unité</v>
      </c>
      <c r="C42" s="8"/>
      <c r="D42" s="47"/>
    </row>
    <row r="43" spans="1:4" ht="30" customHeight="1" x14ac:dyDescent="0.25">
      <c r="A43" s="9"/>
      <c r="B43" s="10" t="str">
        <f>ConvNumberLetter(D40,1)</f>
        <v>zéro Euro zéro Cent</v>
      </c>
      <c r="C43" s="11"/>
      <c r="D43" s="48"/>
    </row>
    <row r="44" spans="1:4" x14ac:dyDescent="0.25">
      <c r="A44" s="5" t="s">
        <v>71</v>
      </c>
      <c r="B44" s="64" t="s">
        <v>167</v>
      </c>
      <c r="C44" s="8" t="s">
        <v>12</v>
      </c>
      <c r="D44" s="46">
        <v>0</v>
      </c>
    </row>
    <row r="45" spans="1:4" ht="216" x14ac:dyDescent="0.25">
      <c r="A45" s="5"/>
      <c r="B45" s="72" t="s">
        <v>170</v>
      </c>
      <c r="C45" s="8"/>
      <c r="D45" s="47"/>
    </row>
    <row r="46" spans="1:4" x14ac:dyDescent="0.25">
      <c r="A46" s="5"/>
      <c r="B46" s="8" t="str">
        <f>IF(C44="ft","Le forfait",IF(C44="u","L'unité",IF(C44="m²","Le mètre carré",IF(C44="m³","Le mètre cube",IF(C44="m","Le mètre",IF(C44="j","Le jour",IF(C44="t","La tonne",Erreur)))))))</f>
        <v>L'unité</v>
      </c>
      <c r="C46" s="8"/>
      <c r="D46" s="47"/>
    </row>
    <row r="47" spans="1:4" ht="30" customHeight="1" x14ac:dyDescent="0.25">
      <c r="A47" s="9"/>
      <c r="B47" s="10" t="str">
        <f>ConvNumberLetter(D44,1)</f>
        <v>zéro Euro zéro Cent</v>
      </c>
      <c r="C47" s="11"/>
      <c r="D47" s="48"/>
    </row>
    <row r="48" spans="1:4" x14ac:dyDescent="0.25">
      <c r="A48" s="5" t="s">
        <v>72</v>
      </c>
      <c r="B48" s="64" t="s">
        <v>168</v>
      </c>
      <c r="C48" s="8" t="s">
        <v>12</v>
      </c>
      <c r="D48" s="46">
        <v>0</v>
      </c>
    </row>
    <row r="49" spans="1:4" ht="67.5" x14ac:dyDescent="0.25">
      <c r="A49" s="5"/>
      <c r="B49" s="72" t="s">
        <v>169</v>
      </c>
      <c r="C49" s="8"/>
      <c r="D49" s="47"/>
    </row>
    <row r="50" spans="1:4" x14ac:dyDescent="0.25">
      <c r="A50" s="5"/>
      <c r="B50" s="8" t="str">
        <f>IF(C48="ft","Le forfait",IF(C48="u","L'unité",IF(C48="m²","Le mètre carré",IF(C48="m³","Le mètre cube",IF(C48="m","Le mètre",IF(C48="j","Le jour",IF(C48="t","La tonne",Erreur)))))))</f>
        <v>L'unité</v>
      </c>
      <c r="C50" s="8"/>
      <c r="D50" s="47"/>
    </row>
    <row r="51" spans="1:4" ht="30" customHeight="1" x14ac:dyDescent="0.25">
      <c r="A51" s="9"/>
      <c r="B51" s="10" t="str">
        <f>ConvNumberLetter(D48,1)</f>
        <v>zéro Euro zéro Cent</v>
      </c>
      <c r="C51" s="11"/>
      <c r="D51" s="48"/>
    </row>
    <row r="52" spans="1:4" x14ac:dyDescent="0.25">
      <c r="A52" s="5" t="s">
        <v>73</v>
      </c>
      <c r="B52" s="64" t="s">
        <v>171</v>
      </c>
      <c r="C52" s="8" t="s">
        <v>12</v>
      </c>
      <c r="D52" s="46">
        <v>0</v>
      </c>
    </row>
    <row r="53" spans="1:4" ht="202.5" x14ac:dyDescent="0.25">
      <c r="A53" s="5"/>
      <c r="B53" s="72" t="s">
        <v>172</v>
      </c>
      <c r="C53" s="8"/>
      <c r="D53" s="47"/>
    </row>
    <row r="54" spans="1:4" x14ac:dyDescent="0.25">
      <c r="A54" s="5"/>
      <c r="B54" s="8" t="str">
        <f>IF(C52="ft","Le forfait",IF(C52="u","L'unité",IF(C52="m²","Le mètre carré",IF(C52="m³","Le mètre cube",IF(C52="m","Le mètre",IF(C52="j","Le jour",IF(C52="t","La tonne",Erreur)))))))</f>
        <v>L'unité</v>
      </c>
      <c r="C54" s="8"/>
      <c r="D54" s="47"/>
    </row>
    <row r="55" spans="1:4" ht="30" customHeight="1" x14ac:dyDescent="0.25">
      <c r="A55" s="9"/>
      <c r="B55" s="10" t="str">
        <f>ConvNumberLetter(D52,1)</f>
        <v>zéro Euro zéro Cent</v>
      </c>
      <c r="C55" s="11"/>
      <c r="D55" s="48"/>
    </row>
    <row r="56" spans="1:4" x14ac:dyDescent="0.25">
      <c r="A56" s="5" t="s">
        <v>74</v>
      </c>
      <c r="B56" s="64" t="s">
        <v>173</v>
      </c>
      <c r="C56" s="8" t="s">
        <v>12</v>
      </c>
      <c r="D56" s="46">
        <v>0</v>
      </c>
    </row>
    <row r="57" spans="1:4" ht="202.5" x14ac:dyDescent="0.25">
      <c r="A57" s="5"/>
      <c r="B57" s="72" t="s">
        <v>327</v>
      </c>
      <c r="C57" s="8"/>
      <c r="D57" s="47"/>
    </row>
    <row r="58" spans="1:4" x14ac:dyDescent="0.25">
      <c r="A58" s="5"/>
      <c r="B58" s="8" t="str">
        <f>IF(C56="ft","Le forfait",IF(C56="u","L'unité",IF(C56="m²","Le mètre carré",IF(C56="m³","Le mètre cube",IF(C56="m","Le mètre",IF(C56="j","Le jour",IF(C56="t","La tonne",Erreur)))))))</f>
        <v>L'unité</v>
      </c>
      <c r="C58" s="8"/>
      <c r="D58" s="47"/>
    </row>
    <row r="59" spans="1:4" ht="30" customHeight="1" x14ac:dyDescent="0.25">
      <c r="A59" s="9"/>
      <c r="B59" s="10" t="str">
        <f>ConvNumberLetter(D56,1)</f>
        <v>zéro Euro zéro Cent</v>
      </c>
      <c r="C59" s="11"/>
      <c r="D59" s="48"/>
    </row>
    <row r="60" spans="1:4" x14ac:dyDescent="0.25">
      <c r="A60" s="5" t="s">
        <v>75</v>
      </c>
      <c r="B60" s="64" t="s">
        <v>174</v>
      </c>
      <c r="C60" s="8" t="s">
        <v>12</v>
      </c>
      <c r="D60" s="46">
        <v>0</v>
      </c>
    </row>
    <row r="61" spans="1:4" ht="175.5" x14ac:dyDescent="0.25">
      <c r="A61" s="5"/>
      <c r="B61" s="72" t="s">
        <v>175</v>
      </c>
      <c r="C61" s="8"/>
      <c r="D61" s="47"/>
    </row>
    <row r="62" spans="1:4" x14ac:dyDescent="0.25">
      <c r="A62" s="5"/>
      <c r="B62" s="8" t="str">
        <f>IF(C60="ft","Le forfait",IF(C60="u","L'unité",IF(C60="m²","Le mètre carré",IF(C60="m³","Le mètre cube",IF(C60="m","Le mètre",IF(C60="j","Le jour",IF(C60="t","La tonne",Erreur)))))))</f>
        <v>L'unité</v>
      </c>
      <c r="C62" s="8"/>
      <c r="D62" s="47"/>
    </row>
    <row r="63" spans="1:4" ht="30" customHeight="1" x14ac:dyDescent="0.25">
      <c r="A63" s="9"/>
      <c r="B63" s="10" t="str">
        <f>ConvNumberLetter(D60,1)</f>
        <v>zéro Euro zéro Cent</v>
      </c>
      <c r="C63" s="11"/>
      <c r="D63" s="48"/>
    </row>
    <row r="64" spans="1:4" x14ac:dyDescent="0.25">
      <c r="A64" s="5" t="s">
        <v>76</v>
      </c>
      <c r="B64" s="64" t="s">
        <v>176</v>
      </c>
      <c r="C64" s="8" t="s">
        <v>12</v>
      </c>
      <c r="D64" s="46">
        <v>0</v>
      </c>
    </row>
    <row r="65" spans="1:4" ht="81" x14ac:dyDescent="0.25">
      <c r="A65" s="5"/>
      <c r="B65" s="72" t="s">
        <v>328</v>
      </c>
      <c r="C65" s="8"/>
      <c r="D65" s="47"/>
    </row>
    <row r="66" spans="1:4" x14ac:dyDescent="0.25">
      <c r="A66" s="5"/>
      <c r="B66" s="8" t="str">
        <f>IF(C64="ft","Le forfait",IF(C64="u","L'unité",IF(C64="m²","Le mètre carré",IF(C64="m³","Le mètre cube",IF(C64="m","Le mètre",IF(C64="j","Le jour",IF(C64="t","La tonne",Erreur)))))))</f>
        <v>L'unité</v>
      </c>
      <c r="C66" s="8"/>
      <c r="D66" s="47"/>
    </row>
    <row r="67" spans="1:4" ht="30" customHeight="1" x14ac:dyDescent="0.25">
      <c r="A67" s="9"/>
      <c r="B67" s="10" t="str">
        <f>ConvNumberLetter(D64,1)</f>
        <v>zéro Euro zéro Cent</v>
      </c>
      <c r="C67" s="11"/>
      <c r="D67" s="48"/>
    </row>
    <row r="68" spans="1:4" x14ac:dyDescent="0.25">
      <c r="A68" s="5" t="s">
        <v>77</v>
      </c>
      <c r="B68" s="64" t="s">
        <v>177</v>
      </c>
      <c r="C68" s="8" t="s">
        <v>12</v>
      </c>
      <c r="D68" s="46">
        <v>0</v>
      </c>
    </row>
    <row r="69" spans="1:4" ht="67.5" x14ac:dyDescent="0.25">
      <c r="A69" s="5"/>
      <c r="B69" s="72" t="s">
        <v>178</v>
      </c>
      <c r="C69" s="8"/>
      <c r="D69" s="47"/>
    </row>
    <row r="70" spans="1:4" x14ac:dyDescent="0.25">
      <c r="A70" s="5"/>
      <c r="B70" s="8" t="str">
        <f>IF(C68="ft","Le forfait",IF(C68="u","L'unité",IF(C68="m²","Le mètre carré",IF(C68="m³","Le mètre cube",IF(C68="m","Le mètre",IF(C68="j","Le jour",IF(C68="t","La tonne",Erreur)))))))</f>
        <v>L'unité</v>
      </c>
      <c r="C70" s="8"/>
      <c r="D70" s="47"/>
    </row>
    <row r="71" spans="1:4" ht="30" customHeight="1" x14ac:dyDescent="0.25">
      <c r="A71" s="9"/>
      <c r="B71" s="10" t="str">
        <f>ConvNumberLetter(D68,1)</f>
        <v>zéro Euro zéro Cent</v>
      </c>
      <c r="C71" s="11"/>
      <c r="D71" s="48"/>
    </row>
    <row r="72" spans="1:4" x14ac:dyDescent="0.25">
      <c r="A72" s="5" t="s">
        <v>79</v>
      </c>
      <c r="B72" s="64" t="s">
        <v>179</v>
      </c>
      <c r="C72" s="8" t="s">
        <v>12</v>
      </c>
      <c r="D72" s="46">
        <v>0</v>
      </c>
    </row>
    <row r="73" spans="1:4" ht="189" x14ac:dyDescent="0.25">
      <c r="A73" s="5"/>
      <c r="B73" s="72" t="s">
        <v>180</v>
      </c>
      <c r="C73" s="8"/>
      <c r="D73" s="47"/>
    </row>
    <row r="74" spans="1:4" x14ac:dyDescent="0.25">
      <c r="A74" s="5"/>
      <c r="B74" s="8" t="str">
        <f>IF(C72="ft","Le forfait",IF(C72="u","L'unité",IF(C72="m²","Le mètre carré",IF(C72="m³","Le mètre cube",IF(C72="m","Le mètre",IF(C72="j","Le jour",IF(C72="t","La tonne",Erreur)))))))</f>
        <v>L'unité</v>
      </c>
      <c r="C74" s="8"/>
      <c r="D74" s="47"/>
    </row>
    <row r="75" spans="1:4" ht="30" customHeight="1" x14ac:dyDescent="0.25">
      <c r="A75" s="9"/>
      <c r="B75" s="10" t="str">
        <f>ConvNumberLetter(D72,1)</f>
        <v>zéro Euro zéro Cent</v>
      </c>
      <c r="C75" s="11"/>
      <c r="D75" s="48"/>
    </row>
    <row r="76" spans="1:4" x14ac:dyDescent="0.25">
      <c r="A76" s="5" t="s">
        <v>80</v>
      </c>
      <c r="B76" s="64" t="s">
        <v>181</v>
      </c>
      <c r="C76" s="8" t="s">
        <v>12</v>
      </c>
      <c r="D76" s="46">
        <v>0</v>
      </c>
    </row>
    <row r="77" spans="1:4" ht="189" x14ac:dyDescent="0.25">
      <c r="A77" s="5"/>
      <c r="B77" s="72" t="s">
        <v>182</v>
      </c>
      <c r="C77" s="8"/>
      <c r="D77" s="47"/>
    </row>
    <row r="78" spans="1:4" x14ac:dyDescent="0.25">
      <c r="A78" s="5"/>
      <c r="B78" s="8" t="str">
        <f>IF(C76="ft","Le forfait",IF(C76="u","L'unité",IF(C76="m²","Le mètre carré",IF(C76="m³","Le mètre cube",IF(C76="m","Le mètre",IF(C76="j","Le jour",IF(C76="t","La tonne",Erreur)))))))</f>
        <v>L'unité</v>
      </c>
      <c r="C78" s="8"/>
      <c r="D78" s="47"/>
    </row>
    <row r="79" spans="1:4" ht="30" customHeight="1" x14ac:dyDescent="0.25">
      <c r="A79" s="9"/>
      <c r="B79" s="10" t="str">
        <f>ConvNumberLetter(D76,1)</f>
        <v>zéro Euro zéro Cent</v>
      </c>
      <c r="C79" s="11"/>
      <c r="D79" s="48"/>
    </row>
    <row r="80" spans="1:4" x14ac:dyDescent="0.25">
      <c r="A80" s="5" t="s">
        <v>81</v>
      </c>
      <c r="B80" s="64" t="s">
        <v>183</v>
      </c>
      <c r="C80" s="8" t="s">
        <v>12</v>
      </c>
      <c r="D80" s="46">
        <v>0</v>
      </c>
    </row>
    <row r="81" spans="1:4" ht="189" x14ac:dyDescent="0.25">
      <c r="A81" s="5"/>
      <c r="B81" s="72" t="s">
        <v>184</v>
      </c>
      <c r="C81" s="8"/>
      <c r="D81" s="47"/>
    </row>
    <row r="82" spans="1:4" x14ac:dyDescent="0.25">
      <c r="A82" s="5"/>
      <c r="B82" s="8" t="str">
        <f>IF(C80="ft","Le forfait",IF(C80="u","L'unité",IF(C80="m²","Le mètre carré",IF(C80="m³","Le mètre cube",IF(C80="m","Le mètre",IF(C80="j","Le jour",IF(C80="t","La tonne",Erreur)))))))</f>
        <v>L'unité</v>
      </c>
      <c r="C82" s="8"/>
      <c r="D82" s="47"/>
    </row>
    <row r="83" spans="1:4" ht="30" customHeight="1" x14ac:dyDescent="0.25">
      <c r="A83" s="9"/>
      <c r="B83" s="10" t="str">
        <f>ConvNumberLetter(D80,1)</f>
        <v>zéro Euro zéro Cent</v>
      </c>
      <c r="C83" s="11"/>
      <c r="D83" s="48"/>
    </row>
    <row r="84" spans="1:4" x14ac:dyDescent="0.25">
      <c r="A84" s="5" t="s">
        <v>129</v>
      </c>
      <c r="B84" s="64" t="s">
        <v>185</v>
      </c>
      <c r="C84" s="8" t="s">
        <v>12</v>
      </c>
      <c r="D84" s="46">
        <v>0</v>
      </c>
    </row>
    <row r="85" spans="1:4" ht="189" x14ac:dyDescent="0.25">
      <c r="A85" s="5"/>
      <c r="B85" s="72" t="s">
        <v>186</v>
      </c>
      <c r="C85" s="8"/>
      <c r="D85" s="47"/>
    </row>
    <row r="86" spans="1:4" x14ac:dyDescent="0.25">
      <c r="A86" s="5"/>
      <c r="B86" s="8" t="str">
        <f>IF(C84="ft","Le forfait",IF(C84="u","L'unité",IF(C84="m²","Le mètre carré",IF(C84="m³","Le mètre cube",IF(C84="m","Le mètre",IF(C84="j","Le jour",IF(C84="t","La tonne",Erreur)))))))</f>
        <v>L'unité</v>
      </c>
      <c r="C86" s="8"/>
      <c r="D86" s="47"/>
    </row>
    <row r="87" spans="1:4" ht="30" customHeight="1" x14ac:dyDescent="0.25">
      <c r="A87" s="9"/>
      <c r="B87" s="10" t="str">
        <f>ConvNumberLetter(D84,1)</f>
        <v>zéro Euro zéro Cent</v>
      </c>
      <c r="C87" s="11"/>
      <c r="D87" s="48"/>
    </row>
    <row r="88" spans="1:4" x14ac:dyDescent="0.25">
      <c r="A88" s="5" t="s">
        <v>130</v>
      </c>
      <c r="B88" s="64" t="s">
        <v>310</v>
      </c>
      <c r="C88" s="8" t="s">
        <v>12</v>
      </c>
      <c r="D88" s="46">
        <v>0</v>
      </c>
    </row>
    <row r="89" spans="1:4" ht="229.5" x14ac:dyDescent="0.25">
      <c r="A89" s="5"/>
      <c r="B89" s="72" t="s">
        <v>311</v>
      </c>
      <c r="C89" s="8"/>
      <c r="D89" s="47"/>
    </row>
    <row r="90" spans="1:4" x14ac:dyDescent="0.25">
      <c r="A90" s="5"/>
      <c r="B90" s="8" t="str">
        <f>IF(C88="ft","Le forfait",IF(C88="u","L'unité",IF(C88="m²","Le mètre carré",IF(C88="m³","Le mètre cube",IF(C88="m","Le mètre",IF(C88="j","Le jour",IF(C88="t","La tonne",Erreur)))))))</f>
        <v>L'unité</v>
      </c>
      <c r="C90" s="8"/>
      <c r="D90" s="47"/>
    </row>
    <row r="91" spans="1:4" ht="30" customHeight="1" x14ac:dyDescent="0.25">
      <c r="A91" s="9"/>
      <c r="B91" s="10" t="str">
        <f>ConvNumberLetter(D88,1)</f>
        <v>zéro Euro zéro Cent</v>
      </c>
      <c r="C91" s="11"/>
      <c r="D91" s="48"/>
    </row>
    <row r="92" spans="1:4" x14ac:dyDescent="0.25">
      <c r="A92" s="5" t="s">
        <v>131</v>
      </c>
      <c r="B92" s="64" t="s">
        <v>187</v>
      </c>
      <c r="C92" s="8" t="s">
        <v>12</v>
      </c>
      <c r="D92" s="46">
        <v>0</v>
      </c>
    </row>
    <row r="93" spans="1:4" ht="202.5" x14ac:dyDescent="0.25">
      <c r="A93" s="5"/>
      <c r="B93" s="72" t="s">
        <v>329</v>
      </c>
      <c r="C93" s="8"/>
      <c r="D93" s="47"/>
    </row>
    <row r="94" spans="1:4" x14ac:dyDescent="0.25">
      <c r="A94" s="5"/>
      <c r="B94" s="8" t="str">
        <f>IF(C92="ft","Le forfait",IF(C92="u","L'unité",IF(C92="m²","Le mètre carré",IF(C92="m³","Le mètre cube",IF(C92="m","Le mètre",IF(C92="j","Le jour",IF(C92="t","La tonne",Erreur)))))))</f>
        <v>L'unité</v>
      </c>
      <c r="C94" s="8"/>
      <c r="D94" s="47"/>
    </row>
    <row r="95" spans="1:4" ht="30" customHeight="1" x14ac:dyDescent="0.25">
      <c r="A95" s="9"/>
      <c r="B95" s="10" t="str">
        <f>ConvNumberLetter(D92,1)</f>
        <v>zéro Euro zéro Cent</v>
      </c>
      <c r="C95" s="11"/>
      <c r="D95" s="48"/>
    </row>
    <row r="96" spans="1:4" x14ac:dyDescent="0.25">
      <c r="A96" s="5" t="s">
        <v>132</v>
      </c>
      <c r="B96" s="64" t="s">
        <v>321</v>
      </c>
      <c r="C96" s="8" t="s">
        <v>12</v>
      </c>
      <c r="D96" s="46">
        <v>0</v>
      </c>
    </row>
    <row r="97" spans="1:4" ht="189" x14ac:dyDescent="0.25">
      <c r="A97" s="5"/>
      <c r="B97" s="72" t="s">
        <v>330</v>
      </c>
      <c r="C97" s="8"/>
      <c r="D97" s="47"/>
    </row>
    <row r="98" spans="1:4" x14ac:dyDescent="0.25">
      <c r="A98" s="5"/>
      <c r="B98" s="8" t="str">
        <f>IF(C96="ft","Le forfait",IF(C96="u","L'unité",IF(C96="m²","Le mètre carré",IF(C96="m³","Le mètre cube",IF(C96="m","Le mètre",IF(C96="j","Le jour",IF(C96="t","La tonne",Erreur)))))))</f>
        <v>L'unité</v>
      </c>
      <c r="C98" s="8"/>
      <c r="D98" s="47"/>
    </row>
    <row r="99" spans="1:4" ht="30" customHeight="1" x14ac:dyDescent="0.25">
      <c r="A99" s="9"/>
      <c r="B99" s="10" t="str">
        <f>ConvNumberLetter(D96,1)</f>
        <v>zéro Euro zéro Cent</v>
      </c>
      <c r="C99" s="11"/>
      <c r="D99" s="48"/>
    </row>
    <row r="100" spans="1:4" x14ac:dyDescent="0.25">
      <c r="A100" s="5" t="s">
        <v>133</v>
      </c>
      <c r="B100" s="6" t="s">
        <v>188</v>
      </c>
      <c r="C100" s="8" t="s">
        <v>11</v>
      </c>
      <c r="D100" s="46">
        <v>0</v>
      </c>
    </row>
    <row r="101" spans="1:4" ht="121.5" x14ac:dyDescent="0.25">
      <c r="A101" s="5"/>
      <c r="B101" s="72" t="s">
        <v>331</v>
      </c>
      <c r="C101" s="8"/>
      <c r="D101" s="47"/>
    </row>
    <row r="102" spans="1:4" x14ac:dyDescent="0.25">
      <c r="A102" s="5"/>
      <c r="B102" s="8" t="str">
        <f>IF(C100="ft","Le forfait",IF(C100="u","L'unité",IF(C100="m²","Le mètre carré",IF(C100="m³","Le mètre cube",IF(C100="m","Le mètre",IF(C100="j","Le jour",IF(C100="t","La tonne",Erreur)))))))</f>
        <v>Le mètre cube</v>
      </c>
      <c r="C102" s="8"/>
      <c r="D102" s="47"/>
    </row>
    <row r="103" spans="1:4" ht="30" customHeight="1" x14ac:dyDescent="0.25">
      <c r="A103" s="9"/>
      <c r="B103" s="10" t="str">
        <f>ConvNumberLetter(D100,1)</f>
        <v>zéro Euro zéro Cent</v>
      </c>
      <c r="C103" s="11"/>
      <c r="D103" s="48"/>
    </row>
    <row r="104" spans="1:4" x14ac:dyDescent="0.25">
      <c r="A104" s="5" t="s">
        <v>189</v>
      </c>
      <c r="B104" s="40" t="s">
        <v>54</v>
      </c>
      <c r="C104" s="8" t="s">
        <v>13</v>
      </c>
      <c r="D104" s="46">
        <v>0</v>
      </c>
    </row>
    <row r="105" spans="1:4" ht="148.5" x14ac:dyDescent="0.25">
      <c r="A105" s="5"/>
      <c r="B105" s="7" t="s">
        <v>55</v>
      </c>
      <c r="C105" s="8"/>
      <c r="D105" s="47"/>
    </row>
    <row r="106" spans="1:4" x14ac:dyDescent="0.25">
      <c r="A106" s="5"/>
      <c r="B106" s="8" t="str">
        <f>IF(C104="ft","Le forfait",IF(C104="u","L'unité",IF(C104="m²","Le mètre carré",IF(C104="m³","Le mètre cube",IF(C104="m","Le mètre",IF(C104="j","Le jour",IF(C104="t","La tonne",Erreur)))))))</f>
        <v>Le mètre</v>
      </c>
      <c r="C106" s="8"/>
      <c r="D106" s="47"/>
    </row>
    <row r="107" spans="1:4" ht="30" customHeight="1" x14ac:dyDescent="0.25">
      <c r="A107" s="9"/>
      <c r="B107" s="10" t="str">
        <f>ConvNumberLetter(D104,1)</f>
        <v>zéro Euro zéro Cent</v>
      </c>
      <c r="C107" s="11"/>
      <c r="D107" s="48"/>
    </row>
    <row r="108" spans="1:4" x14ac:dyDescent="0.25">
      <c r="A108" s="5" t="s">
        <v>190</v>
      </c>
      <c r="B108" s="40" t="s">
        <v>9</v>
      </c>
      <c r="C108" s="8"/>
      <c r="D108" s="46"/>
    </row>
    <row r="109" spans="1:4" ht="229.5" x14ac:dyDescent="0.25">
      <c r="A109" s="5"/>
      <c r="B109" s="7" t="s">
        <v>78</v>
      </c>
      <c r="C109" s="8"/>
      <c r="D109" s="47"/>
    </row>
    <row r="110" spans="1:4" x14ac:dyDescent="0.25">
      <c r="A110" s="5" t="s">
        <v>191</v>
      </c>
      <c r="B110" s="6" t="s">
        <v>122</v>
      </c>
      <c r="C110" s="8" t="s">
        <v>10</v>
      </c>
      <c r="D110" s="46">
        <v>0</v>
      </c>
    </row>
    <row r="111" spans="1:4" x14ac:dyDescent="0.25">
      <c r="A111" s="5"/>
      <c r="B111" s="8" t="str">
        <f>IF(C110="ft","Le forfait",IF(C110="u","L'unité",IF(C110="m²","Le mètre carré",IF(C110="m³","Le mètre cube",IF(C110="m","Le mètre",IF(C110="j","Le jour",IF(C110="t","La tonne",Erreur)))))))</f>
        <v>Le mètre carré</v>
      </c>
      <c r="C111" s="8"/>
      <c r="D111" s="47"/>
    </row>
    <row r="112" spans="1:4" ht="30" customHeight="1" x14ac:dyDescent="0.25">
      <c r="A112" s="9"/>
      <c r="B112" s="10" t="str">
        <f>ConvNumberLetter(D108,1)</f>
        <v>zéro Euro zéro Cent</v>
      </c>
      <c r="C112" s="11"/>
      <c r="D112" s="48"/>
    </row>
    <row r="113" spans="1:4" x14ac:dyDescent="0.25">
      <c r="A113" s="5" t="s">
        <v>192</v>
      </c>
      <c r="B113" s="40" t="s">
        <v>193</v>
      </c>
      <c r="C113" s="8" t="s">
        <v>13</v>
      </c>
      <c r="D113" s="46">
        <v>0</v>
      </c>
    </row>
    <row r="114" spans="1:4" ht="27" x14ac:dyDescent="0.25">
      <c r="A114" s="5"/>
      <c r="B114" s="7" t="s">
        <v>194</v>
      </c>
      <c r="C114" s="8"/>
      <c r="D114" s="47"/>
    </row>
    <row r="115" spans="1:4" x14ac:dyDescent="0.25">
      <c r="A115" s="5"/>
      <c r="B115" s="8" t="str">
        <f>IF(C113="ft","Le forfait",IF(C113="u","L'unité",IF(C113="m²","Le mètre carré",IF(C113="m³","Le mètre cube",IF(C113="m","Le mètre",IF(C113="j","Le jour",IF(C113="t","La tonne",Erreur)))))))</f>
        <v>Le mètre</v>
      </c>
      <c r="C115" s="8"/>
      <c r="D115" s="47"/>
    </row>
    <row r="116" spans="1:4" ht="30" customHeight="1" x14ac:dyDescent="0.25">
      <c r="A116" s="9"/>
      <c r="B116" s="10" t="str">
        <f>ConvNumberLetter(D113,1)</f>
        <v>zéro Euro zéro Cent</v>
      </c>
      <c r="C116" s="11"/>
      <c r="D116" s="48"/>
    </row>
    <row r="117" spans="1:4" ht="28.5" x14ac:dyDescent="0.25">
      <c r="A117" s="5" t="s">
        <v>195</v>
      </c>
      <c r="B117" s="40" t="s">
        <v>56</v>
      </c>
      <c r="C117" s="8" t="s">
        <v>11</v>
      </c>
      <c r="D117" s="46">
        <v>0</v>
      </c>
    </row>
    <row r="118" spans="1:4" ht="94.5" x14ac:dyDescent="0.25">
      <c r="A118" s="5"/>
      <c r="B118" s="7" t="s">
        <v>138</v>
      </c>
      <c r="C118" s="8"/>
      <c r="D118" s="47"/>
    </row>
    <row r="119" spans="1:4" x14ac:dyDescent="0.25">
      <c r="A119" s="5"/>
      <c r="B119" s="8" t="str">
        <f>IF(C117="ft","Le forfait",IF(C117="u","L'unité",IF(C117="m²","Le mètre carré",IF(C117="m³","Le mètre cube",IF(C117="m","Le mètre",IF(C117="j","Le jour",IF(C117="t","La tonne",Erreur)))))))</f>
        <v>Le mètre cube</v>
      </c>
      <c r="C119" s="8"/>
      <c r="D119" s="47"/>
    </row>
    <row r="120" spans="1:4" ht="30" customHeight="1" x14ac:dyDescent="0.25">
      <c r="A120" s="9"/>
      <c r="B120" s="10" t="str">
        <f>ConvNumberLetter(D117,1)</f>
        <v>zéro Euro zéro Cent</v>
      </c>
      <c r="C120" s="11"/>
      <c r="D120" s="48"/>
    </row>
    <row r="121" spans="1:4" ht="28.5" x14ac:dyDescent="0.25">
      <c r="A121" s="5" t="s">
        <v>196</v>
      </c>
      <c r="B121" s="40" t="s">
        <v>57</v>
      </c>
      <c r="C121" s="8" t="s">
        <v>11</v>
      </c>
      <c r="D121" s="46">
        <v>0</v>
      </c>
    </row>
    <row r="122" spans="1:4" ht="108" x14ac:dyDescent="0.25">
      <c r="A122" s="5"/>
      <c r="B122" s="7" t="s">
        <v>139</v>
      </c>
      <c r="C122" s="8"/>
      <c r="D122" s="47"/>
    </row>
    <row r="123" spans="1:4" x14ac:dyDescent="0.25">
      <c r="A123" s="5"/>
      <c r="B123" s="8" t="str">
        <f>IF(C121="ft","Le forfait",IF(C121="u","L'unité",IF(C121="m²","Le mètre carré",IF(C121="m³","Le mètre cube",IF(C121="m","Le mètre",IF(C121="j","Le jour",IF(C121="t","La tonne",Erreur)))))))</f>
        <v>Le mètre cube</v>
      </c>
      <c r="C123" s="8"/>
      <c r="D123" s="47"/>
    </row>
    <row r="124" spans="1:4" ht="30" customHeight="1" x14ac:dyDescent="0.25">
      <c r="A124" s="9"/>
      <c r="B124" s="10" t="str">
        <f>ConvNumberLetter(D121,1)</f>
        <v>zéro Euro zéro Cent</v>
      </c>
      <c r="C124" s="11"/>
      <c r="D124" s="48"/>
    </row>
    <row r="125" spans="1:4" ht="28.5" x14ac:dyDescent="0.25">
      <c r="A125" s="5" t="s">
        <v>197</v>
      </c>
      <c r="B125" s="40" t="s">
        <v>58</v>
      </c>
      <c r="C125" s="8" t="s">
        <v>11</v>
      </c>
      <c r="D125" s="46">
        <v>0</v>
      </c>
    </row>
    <row r="126" spans="1:4" ht="94.5" x14ac:dyDescent="0.25">
      <c r="A126" s="5"/>
      <c r="B126" s="7" t="s">
        <v>59</v>
      </c>
      <c r="C126" s="8"/>
      <c r="D126" s="47"/>
    </row>
    <row r="127" spans="1:4" x14ac:dyDescent="0.25">
      <c r="A127" s="5"/>
      <c r="B127" s="8" t="str">
        <f>IF(C125="ft","Le forfait",IF(C125="u","L'unité",IF(C125="m²","Le mètre carré",IF(C125="m³","Le mètre cube",IF(C125="m","Le mètre",IF(C125="j","Le jour",IF(C125="t","La tonne",Erreur)))))))</f>
        <v>Le mètre cube</v>
      </c>
      <c r="C127" s="8"/>
      <c r="D127" s="47"/>
    </row>
    <row r="128" spans="1:4" ht="30" customHeight="1" x14ac:dyDescent="0.25">
      <c r="A128" s="9"/>
      <c r="B128" s="10" t="str">
        <f>ConvNumberLetter(D125,1)</f>
        <v>zéro Euro zéro Cent</v>
      </c>
      <c r="C128" s="11"/>
      <c r="D128" s="48"/>
    </row>
    <row r="129" spans="1:4" ht="28.5" x14ac:dyDescent="0.25">
      <c r="A129" s="5" t="s">
        <v>198</v>
      </c>
      <c r="B129" s="40" t="s">
        <v>60</v>
      </c>
      <c r="C129" s="8" t="s">
        <v>13</v>
      </c>
      <c r="D129" s="46">
        <v>0</v>
      </c>
    </row>
    <row r="130" spans="1:4" ht="67.5" x14ac:dyDescent="0.25">
      <c r="A130" s="5"/>
      <c r="B130" s="7" t="s">
        <v>61</v>
      </c>
      <c r="C130" s="8"/>
      <c r="D130" s="47"/>
    </row>
    <row r="131" spans="1:4" x14ac:dyDescent="0.25">
      <c r="A131" s="5"/>
      <c r="B131" s="8" t="str">
        <f>IF(C129="ft","Le forfait",IF(C129="u","L'unité",IF(C129="m²","Le mètre carré",IF(C129="m³","Le mètre cube",IF(C129="m","Le mètre",IF(C129="j","Le jour",IF(C129="t","La tonne",Erreur)))))))</f>
        <v>Le mètre</v>
      </c>
      <c r="C131" s="8"/>
      <c r="D131" s="47"/>
    </row>
    <row r="132" spans="1:4" ht="30" customHeight="1" x14ac:dyDescent="0.25">
      <c r="A132" s="9"/>
      <c r="B132" s="10" t="str">
        <f>ConvNumberLetter(D129,1)</f>
        <v>zéro Euro zéro Cent</v>
      </c>
      <c r="C132" s="11"/>
      <c r="D132" s="48"/>
    </row>
    <row r="133" spans="1:4" ht="28.5" x14ac:dyDescent="0.25">
      <c r="A133" s="5" t="s">
        <v>199</v>
      </c>
      <c r="B133" s="40" t="s">
        <v>82</v>
      </c>
      <c r="C133" s="8" t="s">
        <v>7</v>
      </c>
      <c r="D133" s="46">
        <v>0</v>
      </c>
    </row>
    <row r="134" spans="1:4" ht="135" x14ac:dyDescent="0.25">
      <c r="A134" s="5"/>
      <c r="B134" s="7" t="s">
        <v>83</v>
      </c>
      <c r="C134" s="8"/>
      <c r="D134" s="47"/>
    </row>
    <row r="135" spans="1:4" x14ac:dyDescent="0.25">
      <c r="A135" s="5"/>
      <c r="B135" s="8" t="str">
        <f>IF(C133="ft","Le forfait",IF(C133="u","L'unité",IF(C133="m²","Le mètre carré",IF(C133="m³","Le mètre cube",IF(C133="m","Le mètre",IF(C133="j","Le jour",IF(C133="t","La tonne",Erreur)))))))</f>
        <v>Le forfait</v>
      </c>
      <c r="C135" s="8"/>
      <c r="D135" s="47"/>
    </row>
    <row r="136" spans="1:4" ht="30" customHeight="1" thickBot="1" x14ac:dyDescent="0.3">
      <c r="A136" s="9"/>
      <c r="B136" s="10" t="str">
        <f>ConvNumberLetter(D133,1)</f>
        <v>zéro Euro zéro Cent</v>
      </c>
      <c r="C136" s="11"/>
      <c r="D136" s="48"/>
    </row>
    <row r="137" spans="1:4" ht="24.95" customHeight="1" thickTop="1" x14ac:dyDescent="0.25">
      <c r="A137" s="3"/>
      <c r="B137" s="4" t="s">
        <v>85</v>
      </c>
      <c r="C137" s="12"/>
      <c r="D137" s="49"/>
    </row>
    <row r="138" spans="1:4" x14ac:dyDescent="0.25">
      <c r="A138" s="5" t="s">
        <v>86</v>
      </c>
      <c r="B138" s="6" t="s">
        <v>87</v>
      </c>
      <c r="C138" s="8" t="s">
        <v>11</v>
      </c>
      <c r="D138" s="46">
        <v>0</v>
      </c>
    </row>
    <row r="139" spans="1:4" ht="351" x14ac:dyDescent="0.25">
      <c r="A139" s="5"/>
      <c r="B139" s="7" t="s">
        <v>200</v>
      </c>
      <c r="C139" s="8"/>
      <c r="D139" s="47"/>
    </row>
    <row r="140" spans="1:4" x14ac:dyDescent="0.25">
      <c r="A140" s="5"/>
      <c r="B140" s="8" t="str">
        <f>IF(C138="ft","Le forfait",IF(C138="u","L'unité",IF(C138="m²","Le mètre carré",IF(C138="m³","Le mètre cube",IF(C138="m","Le mètre",IF(C138="j","Le jour",IF(C138="t","La tonne",Erreur)))))))</f>
        <v>Le mètre cube</v>
      </c>
      <c r="C140" s="8"/>
      <c r="D140" s="47"/>
    </row>
    <row r="141" spans="1:4" ht="30" customHeight="1" x14ac:dyDescent="0.25">
      <c r="A141" s="9"/>
      <c r="B141" s="10" t="str">
        <f>ConvNumberLetter(D138,1)</f>
        <v>zéro Euro zéro Cent</v>
      </c>
      <c r="C141" s="11"/>
      <c r="D141" s="48"/>
    </row>
    <row r="142" spans="1:4" x14ac:dyDescent="0.25">
      <c r="A142" s="5" t="s">
        <v>88</v>
      </c>
      <c r="B142" s="6" t="s">
        <v>90</v>
      </c>
      <c r="C142" s="8" t="s">
        <v>11</v>
      </c>
      <c r="D142" s="46">
        <v>0</v>
      </c>
    </row>
    <row r="143" spans="1:4" ht="81" x14ac:dyDescent="0.25">
      <c r="A143" s="5"/>
      <c r="B143" s="7" t="s">
        <v>201</v>
      </c>
      <c r="C143" s="8"/>
      <c r="D143" s="47"/>
    </row>
    <row r="144" spans="1:4" x14ac:dyDescent="0.25">
      <c r="A144" s="5"/>
      <c r="B144" s="8" t="str">
        <f>IF(C142="ft","Le forfait",IF(C142="u","L'unité",IF(C142="m²","Le mètre carré",IF(C142="m³","Le mètre cube",IF(C142="m","Le mètre",IF(C142="j","Le jour",IF(C142="t","La tonne",Erreur)))))))</f>
        <v>Le mètre cube</v>
      </c>
      <c r="C144" s="8"/>
      <c r="D144" s="47"/>
    </row>
    <row r="145" spans="1:4" ht="30" customHeight="1" x14ac:dyDescent="0.25">
      <c r="A145" s="9"/>
      <c r="B145" s="10" t="str">
        <f>ConvNumberLetter(D142,1)</f>
        <v>zéro Euro zéro Cent</v>
      </c>
      <c r="C145" s="11"/>
      <c r="D145" s="48"/>
    </row>
    <row r="146" spans="1:4" x14ac:dyDescent="0.25">
      <c r="A146" s="5" t="s">
        <v>89</v>
      </c>
      <c r="B146" s="6" t="s">
        <v>125</v>
      </c>
      <c r="C146" s="8"/>
      <c r="D146" s="46"/>
    </row>
    <row r="147" spans="1:4" ht="364.5" x14ac:dyDescent="0.25">
      <c r="A147" s="5"/>
      <c r="B147" s="7" t="s">
        <v>154</v>
      </c>
      <c r="C147" s="8"/>
      <c r="D147" s="47"/>
    </row>
    <row r="148" spans="1:4" x14ac:dyDescent="0.25">
      <c r="A148" s="5" t="s">
        <v>202</v>
      </c>
      <c r="B148" s="6" t="s">
        <v>92</v>
      </c>
      <c r="C148" s="8" t="s">
        <v>11</v>
      </c>
      <c r="D148" s="46">
        <v>0</v>
      </c>
    </row>
    <row r="149" spans="1:4" x14ac:dyDescent="0.25">
      <c r="A149" s="5"/>
      <c r="B149" s="8" t="str">
        <f>IF(C148="ft","Le forfait",IF(C148="u","L'unité",IF(C148="m²","Le mètre carré",IF(C148="m³","Le mètre cube",IF(C148="m","Le mètre",IF(C148="j","Le jour",IF(C148="t","La tonne",Erreur)))))))</f>
        <v>Le mètre cube</v>
      </c>
      <c r="C149" s="8"/>
      <c r="D149" s="47"/>
    </row>
    <row r="150" spans="1:4" ht="30" customHeight="1" x14ac:dyDescent="0.25">
      <c r="A150" s="9"/>
      <c r="B150" s="10" t="str">
        <f>ConvNumberLetter(D148,1)</f>
        <v>zéro Euro zéro Cent</v>
      </c>
      <c r="C150" s="11"/>
      <c r="D150" s="48"/>
    </row>
    <row r="151" spans="1:4" x14ac:dyDescent="0.25">
      <c r="A151" s="5" t="s">
        <v>91</v>
      </c>
      <c r="B151" s="6" t="s">
        <v>94</v>
      </c>
      <c r="C151" s="8" t="s">
        <v>10</v>
      </c>
      <c r="D151" s="46">
        <v>0</v>
      </c>
    </row>
    <row r="152" spans="1:4" ht="202.5" x14ac:dyDescent="0.25">
      <c r="A152" s="5"/>
      <c r="B152" s="7" t="s">
        <v>95</v>
      </c>
      <c r="C152" s="8"/>
      <c r="D152" s="47"/>
    </row>
    <row r="153" spans="1:4" x14ac:dyDescent="0.25">
      <c r="A153" s="5"/>
      <c r="B153" s="8" t="str">
        <f>IF(C151="ft","Le forfait",IF(C151="u","L'unité",IF(C151="m²","Le mètre carré",IF(C151="m³","Le mètre cube",IF(C151="m","Le mètre",IF(C151="j","Le jour",IF(C151="t","La tonne",Erreur)))))))</f>
        <v>Le mètre carré</v>
      </c>
      <c r="C153" s="8"/>
      <c r="D153" s="47"/>
    </row>
    <row r="154" spans="1:4" ht="30" customHeight="1" x14ac:dyDescent="0.25">
      <c r="A154" s="9"/>
      <c r="B154" s="10" t="str">
        <f>ConvNumberLetter(D151,1)</f>
        <v>zéro Euro zéro Cent</v>
      </c>
      <c r="C154" s="11"/>
      <c r="D154" s="48"/>
    </row>
    <row r="155" spans="1:4" x14ac:dyDescent="0.25">
      <c r="A155" s="5" t="s">
        <v>93</v>
      </c>
      <c r="B155" s="6" t="s">
        <v>96</v>
      </c>
      <c r="C155" s="8" t="s">
        <v>11</v>
      </c>
      <c r="D155" s="46">
        <v>0</v>
      </c>
    </row>
    <row r="156" spans="1:4" ht="189" x14ac:dyDescent="0.25">
      <c r="A156" s="5"/>
      <c r="B156" s="7" t="s">
        <v>97</v>
      </c>
      <c r="C156" s="8"/>
      <c r="D156" s="47"/>
    </row>
    <row r="157" spans="1:4" x14ac:dyDescent="0.25">
      <c r="A157" s="5"/>
      <c r="B157" s="8" t="str">
        <f>IF(C155="ft","Le forfait",IF(C155="u","L'unité",IF(C155="m²","Le mètre carré",IF(C155="m³","Le mètre cube",IF(C155="m","Le mètre",IF(C155="j","Le jour",IF(C155="t","La tonne",Erreur)))))))</f>
        <v>Le mètre cube</v>
      </c>
      <c r="C157" s="8"/>
      <c r="D157" s="47"/>
    </row>
    <row r="158" spans="1:4" ht="30" customHeight="1" thickBot="1" x14ac:dyDescent="0.3">
      <c r="A158" s="9"/>
      <c r="B158" s="10" t="str">
        <f>ConvNumberLetter(D155,1)</f>
        <v>zéro Euro zéro Cent</v>
      </c>
      <c r="C158" s="11"/>
      <c r="D158" s="48"/>
    </row>
    <row r="159" spans="1:4" ht="24.95" customHeight="1" thickTop="1" x14ac:dyDescent="0.25">
      <c r="A159" s="89"/>
      <c r="B159" s="4" t="s">
        <v>207</v>
      </c>
      <c r="C159" s="12"/>
      <c r="D159" s="49"/>
    </row>
    <row r="160" spans="1:4" ht="28.5" x14ac:dyDescent="0.25">
      <c r="A160" s="63" t="s">
        <v>14</v>
      </c>
      <c r="B160" s="64" t="s">
        <v>140</v>
      </c>
      <c r="C160" s="8" t="s">
        <v>10</v>
      </c>
      <c r="D160" s="46">
        <v>0</v>
      </c>
    </row>
    <row r="161" spans="1:4" ht="283.5" x14ac:dyDescent="0.25">
      <c r="A161" s="5"/>
      <c r="B161" s="7" t="s">
        <v>141</v>
      </c>
      <c r="C161" s="8"/>
      <c r="D161" s="47"/>
    </row>
    <row r="162" spans="1:4" x14ac:dyDescent="0.25">
      <c r="A162" s="5"/>
      <c r="B162" s="8" t="str">
        <f>IF(C160="ft","Le forfait",IF(C160="u","L'unité",IF(C160="m²","Le mètre carré",IF(C160="m³","Le mètre cube",IF(C160="m","Le mètre",IF(C160="j","Le jour",IF(C160="t","La tonne",Erreur)))))))</f>
        <v>Le mètre carré</v>
      </c>
      <c r="C162" s="8"/>
      <c r="D162" s="47"/>
    </row>
    <row r="163" spans="1:4" ht="30" customHeight="1" x14ac:dyDescent="0.25">
      <c r="A163" s="9"/>
      <c r="B163" s="10" t="str">
        <f>ConvNumberLetter(D160,1)</f>
        <v>zéro Euro zéro Cent</v>
      </c>
      <c r="C163" s="11"/>
      <c r="D163" s="48"/>
    </row>
    <row r="164" spans="1:4" x14ac:dyDescent="0.25">
      <c r="A164" s="5" t="s">
        <v>15</v>
      </c>
      <c r="B164" s="6" t="s">
        <v>99</v>
      </c>
      <c r="C164" s="8" t="s">
        <v>10</v>
      </c>
      <c r="D164" s="46">
        <v>0</v>
      </c>
    </row>
    <row r="165" spans="1:4" ht="189" x14ac:dyDescent="0.25">
      <c r="A165" s="5"/>
      <c r="B165" s="7" t="s">
        <v>100</v>
      </c>
      <c r="C165" s="8"/>
      <c r="D165" s="47"/>
    </row>
    <row r="166" spans="1:4" x14ac:dyDescent="0.25">
      <c r="A166" s="5"/>
      <c r="B166" s="8" t="str">
        <f>IF(C164="ft","Le forfait",IF(C164="u","L'unité",IF(C164="m²","Le mètre carré",IF(C164="m³","Le mètre cube",IF(C164="m","Le mètre",IF(C164="j","Le jour",IF(C164="t","La tonne",Erreur)))))))</f>
        <v>Le mètre carré</v>
      </c>
      <c r="C166" s="8"/>
      <c r="D166" s="47"/>
    </row>
    <row r="167" spans="1:4" ht="30" customHeight="1" x14ac:dyDescent="0.25">
      <c r="A167" s="9"/>
      <c r="B167" s="10" t="str">
        <f>ConvNumberLetter(D164,1)</f>
        <v>zéro Euro zéro Cent</v>
      </c>
      <c r="C167" s="11"/>
      <c r="D167" s="48"/>
    </row>
    <row r="168" spans="1:4" x14ac:dyDescent="0.25">
      <c r="A168" s="5" t="s">
        <v>16</v>
      </c>
      <c r="B168" s="6" t="s">
        <v>142</v>
      </c>
      <c r="C168" s="8" t="s">
        <v>10</v>
      </c>
      <c r="D168" s="46">
        <v>0</v>
      </c>
    </row>
    <row r="169" spans="1:4" ht="283.5" x14ac:dyDescent="0.25">
      <c r="A169" s="5"/>
      <c r="B169" s="7" t="s">
        <v>103</v>
      </c>
      <c r="C169" s="8"/>
      <c r="D169" s="47"/>
    </row>
    <row r="170" spans="1:4" x14ac:dyDescent="0.25">
      <c r="A170" s="5"/>
      <c r="B170" s="8" t="str">
        <f>IF(C168="ft","Le forfait",IF(C168="u","L'unité",IF(C168="m²","Le mètre carré",IF(C168="m³","Le mètre cube",IF(C168="m","Le mètre",IF(C168="j","Le jour",IF(C168="t","La tonne",Erreur)))))))</f>
        <v>Le mètre carré</v>
      </c>
      <c r="C170" s="8"/>
      <c r="D170" s="47"/>
    </row>
    <row r="171" spans="1:4" ht="30" customHeight="1" x14ac:dyDescent="0.25">
      <c r="A171" s="9"/>
      <c r="B171" s="10" t="str">
        <f>ConvNumberLetter(D168,1)</f>
        <v>zéro Euro zéro Cent</v>
      </c>
      <c r="C171" s="11"/>
      <c r="D171" s="48"/>
    </row>
    <row r="172" spans="1:4" x14ac:dyDescent="0.25">
      <c r="A172" s="5" t="s">
        <v>17</v>
      </c>
      <c r="B172" s="6" t="s">
        <v>203</v>
      </c>
      <c r="C172" s="8" t="s">
        <v>10</v>
      </c>
      <c r="D172" s="46">
        <v>0</v>
      </c>
    </row>
    <row r="173" spans="1:4" ht="297" x14ac:dyDescent="0.25">
      <c r="A173" s="5"/>
      <c r="B173" s="7" t="s">
        <v>204</v>
      </c>
      <c r="C173" s="8"/>
      <c r="D173" s="47"/>
    </row>
    <row r="174" spans="1:4" x14ac:dyDescent="0.25">
      <c r="A174" s="5"/>
      <c r="B174" s="8" t="str">
        <f>IF(C172="ft","Le forfait",IF(C172="u","L'unité",IF(C172="m²","Le mètre carré",IF(C172="m³","Le mètre cube",IF(C172="m","Le mètre",IF(C172="j","Le jour",IF(C172="t","La tonne",Erreur)))))))</f>
        <v>Le mètre carré</v>
      </c>
      <c r="C174" s="8"/>
      <c r="D174" s="47"/>
    </row>
    <row r="175" spans="1:4" ht="30" customHeight="1" x14ac:dyDescent="0.25">
      <c r="A175" s="9"/>
      <c r="B175" s="10" t="str">
        <f>ConvNumberLetter(D172,1)</f>
        <v>zéro Euro zéro Cent</v>
      </c>
      <c r="C175" s="11"/>
      <c r="D175" s="48"/>
    </row>
    <row r="176" spans="1:4" x14ac:dyDescent="0.25">
      <c r="A176" s="5" t="s">
        <v>18</v>
      </c>
      <c r="B176" s="6" t="s">
        <v>101</v>
      </c>
      <c r="C176" s="8"/>
      <c r="D176" s="46"/>
    </row>
    <row r="177" spans="1:4" x14ac:dyDescent="0.25">
      <c r="A177" s="5" t="s">
        <v>205</v>
      </c>
      <c r="B177" s="6" t="s">
        <v>126</v>
      </c>
      <c r="C177" s="8" t="s">
        <v>12</v>
      </c>
      <c r="D177" s="46">
        <v>0</v>
      </c>
    </row>
    <row r="178" spans="1:4" ht="216" x14ac:dyDescent="0.25">
      <c r="A178" s="5"/>
      <c r="B178" s="7" t="s">
        <v>127</v>
      </c>
      <c r="C178" s="8"/>
      <c r="D178" s="46"/>
    </row>
    <row r="179" spans="1:4" x14ac:dyDescent="0.25">
      <c r="A179" s="5"/>
      <c r="B179" s="8" t="str">
        <f>IF(C177="ft","Le forfait",IF(C177="u","L'unité",IF(C177="m²","Le mètre carré",IF(C177="m³","Le mètre cube",IF(C177="m","Le mètre",IF(C177="j","Le jour",IF(C177="t","La tonne",Erreur)))))))</f>
        <v>L'unité</v>
      </c>
      <c r="C179" s="8"/>
      <c r="D179" s="47"/>
    </row>
    <row r="180" spans="1:4" ht="30" customHeight="1" x14ac:dyDescent="0.25">
      <c r="A180" s="9"/>
      <c r="B180" s="10" t="str">
        <f>ConvNumberLetter(D177,1)</f>
        <v>zéro Euro zéro Cent</v>
      </c>
      <c r="C180" s="11"/>
      <c r="D180" s="48"/>
    </row>
    <row r="181" spans="1:4" x14ac:dyDescent="0.25">
      <c r="A181" s="5" t="s">
        <v>206</v>
      </c>
      <c r="B181" s="6" t="s">
        <v>102</v>
      </c>
      <c r="C181" s="8" t="s">
        <v>12</v>
      </c>
      <c r="D181" s="46">
        <v>0</v>
      </c>
    </row>
    <row r="182" spans="1:4" ht="256.5" x14ac:dyDescent="0.25">
      <c r="A182" s="5"/>
      <c r="B182" s="7" t="s">
        <v>340</v>
      </c>
      <c r="C182" s="8"/>
      <c r="D182" s="46"/>
    </row>
    <row r="183" spans="1:4" x14ac:dyDescent="0.25">
      <c r="A183" s="5"/>
      <c r="B183" s="8" t="str">
        <f>IF(C181="ft","Le forfait",IF(C181="u","L'unité",IF(C181="m²","Le mètre carré",IF(C181="m³","Le mètre cube",IF(C181="m","Le mètre",IF(C181="j","Le jour",IF(C181="t","La tonne",Erreur)))))))</f>
        <v>L'unité</v>
      </c>
      <c r="C183" s="8"/>
      <c r="D183" s="47"/>
    </row>
    <row r="184" spans="1:4" ht="30" customHeight="1" x14ac:dyDescent="0.25">
      <c r="A184" s="9"/>
      <c r="B184" s="10" t="str">
        <f>ConvNumberLetter(D181,1)</f>
        <v>zéro Euro zéro Cent</v>
      </c>
      <c r="C184" s="11"/>
      <c r="D184" s="48"/>
    </row>
    <row r="185" spans="1:4" x14ac:dyDescent="0.25">
      <c r="A185" s="5" t="s">
        <v>134</v>
      </c>
      <c r="B185" s="6" t="s">
        <v>306</v>
      </c>
      <c r="C185" s="8" t="s">
        <v>10</v>
      </c>
      <c r="D185" s="46">
        <v>0</v>
      </c>
    </row>
    <row r="186" spans="1:4" ht="54" x14ac:dyDescent="0.25">
      <c r="A186" s="5"/>
      <c r="B186" s="74" t="s">
        <v>332</v>
      </c>
      <c r="C186" s="8"/>
      <c r="D186" s="47"/>
    </row>
    <row r="187" spans="1:4" x14ac:dyDescent="0.25">
      <c r="A187" s="5"/>
      <c r="B187" s="8" t="str">
        <f>IF(C185="ft","Le forfait",IF(C185="u","L'unité",IF(C185="m²","Le mètre carré",IF(C185="m³","Le mètre cube",IF(C185="m","Le mètre",IF(C185="j","Le jour",IF(C185="t","La tonne",Erreur)))))))</f>
        <v>Le mètre carré</v>
      </c>
      <c r="C187" s="8"/>
      <c r="D187" s="47"/>
    </row>
    <row r="188" spans="1:4" ht="30" customHeight="1" thickBot="1" x14ac:dyDescent="0.3">
      <c r="A188" s="9"/>
      <c r="B188" s="10" t="str">
        <f>ConvNumberLetter(D185,1)</f>
        <v>zéro Euro zéro Cent</v>
      </c>
      <c r="C188" s="11"/>
      <c r="D188" s="48"/>
    </row>
    <row r="189" spans="1:4" ht="24.95" customHeight="1" thickTop="1" x14ac:dyDescent="0.25">
      <c r="A189" s="3"/>
      <c r="B189" s="4" t="s">
        <v>119</v>
      </c>
      <c r="C189" s="12"/>
      <c r="D189" s="49"/>
    </row>
    <row r="190" spans="1:4" ht="24.95" customHeight="1" x14ac:dyDescent="0.25">
      <c r="A190" s="5" t="s">
        <v>19</v>
      </c>
      <c r="B190" s="6" t="s">
        <v>21</v>
      </c>
      <c r="C190" s="8"/>
      <c r="D190" s="46"/>
    </row>
    <row r="191" spans="1:4" ht="270" x14ac:dyDescent="0.25">
      <c r="A191" s="5"/>
      <c r="B191" s="7" t="s">
        <v>225</v>
      </c>
      <c r="C191" s="8"/>
      <c r="D191" s="47"/>
    </row>
    <row r="192" spans="1:4" x14ac:dyDescent="0.25">
      <c r="A192" s="5" t="s">
        <v>20</v>
      </c>
      <c r="B192" s="6" t="s">
        <v>208</v>
      </c>
      <c r="C192" s="8" t="s">
        <v>13</v>
      </c>
      <c r="D192" s="46">
        <v>0</v>
      </c>
    </row>
    <row r="193" spans="1:4" ht="40.5" x14ac:dyDescent="0.25">
      <c r="A193" s="5"/>
      <c r="B193" s="82" t="s">
        <v>229</v>
      </c>
      <c r="C193" s="8"/>
      <c r="D193" s="46"/>
    </row>
    <row r="194" spans="1:4" x14ac:dyDescent="0.25">
      <c r="A194" s="5"/>
      <c r="B194" s="8" t="str">
        <f>IF(C192="ft","Le forfait",IF(C192="u","L'unité",IF(C192="m²","Le mètre carré",IF(C192="m³","Le mètre cube",IF(C192="m","Le mètre",IF(C192="j","Le jour",IF(C192="t","La tonne",Erreur)))))))</f>
        <v>Le mètre</v>
      </c>
      <c r="C194" s="8"/>
      <c r="D194" s="47"/>
    </row>
    <row r="195" spans="1:4" ht="30" customHeight="1" x14ac:dyDescent="0.25">
      <c r="A195" s="5"/>
      <c r="B195" s="81" t="str">
        <f>ConvNumberLetter(D192,1)</f>
        <v>zéro Euro zéro Cent</v>
      </c>
      <c r="C195" s="8"/>
      <c r="D195" s="47"/>
    </row>
    <row r="196" spans="1:4" x14ac:dyDescent="0.25">
      <c r="A196" s="5" t="s">
        <v>120</v>
      </c>
      <c r="B196" s="6" t="s">
        <v>209</v>
      </c>
      <c r="C196" s="8" t="s">
        <v>13</v>
      </c>
      <c r="D196" s="46">
        <v>0</v>
      </c>
    </row>
    <row r="197" spans="1:4" ht="40.5" x14ac:dyDescent="0.25">
      <c r="A197" s="5"/>
      <c r="B197" s="82" t="s">
        <v>210</v>
      </c>
      <c r="C197" s="8"/>
      <c r="D197" s="46"/>
    </row>
    <row r="198" spans="1:4" x14ac:dyDescent="0.25">
      <c r="A198" s="5"/>
      <c r="B198" s="8" t="str">
        <f>IF(C196="ft","Le forfait",IF(C196="u","L'unité",IF(C196="m²","Le mètre carré",IF(C196="m³","Le mètre cube",IF(C196="m","Le mètre",IF(C196="j","Le jour",IF(C196="t","La tonne",Erreur)))))))</f>
        <v>Le mètre</v>
      </c>
      <c r="C198" s="8"/>
      <c r="D198" s="47"/>
    </row>
    <row r="199" spans="1:4" ht="30" customHeight="1" x14ac:dyDescent="0.25">
      <c r="A199" s="5"/>
      <c r="B199" s="81" t="str">
        <f>ConvNumberLetter(D196,1)</f>
        <v>zéro Euro zéro Cent</v>
      </c>
      <c r="C199" s="8"/>
      <c r="D199" s="47"/>
    </row>
    <row r="200" spans="1:4" x14ac:dyDescent="0.25">
      <c r="A200" s="5" t="s">
        <v>211</v>
      </c>
      <c r="B200" s="6" t="s">
        <v>212</v>
      </c>
      <c r="C200" s="8" t="s">
        <v>12</v>
      </c>
      <c r="D200" s="46">
        <v>0</v>
      </c>
    </row>
    <row r="201" spans="1:4" ht="40.5" x14ac:dyDescent="0.25">
      <c r="A201" s="5"/>
      <c r="B201" s="82" t="s">
        <v>213</v>
      </c>
      <c r="C201" s="8"/>
      <c r="D201" s="46"/>
    </row>
    <row r="202" spans="1:4" x14ac:dyDescent="0.25">
      <c r="A202" s="5"/>
      <c r="B202" s="8" t="str">
        <f>IF(C200="ft","Le forfait",IF(C200="u","L'unité",IF(C200="m²","Le mètre carré",IF(C200="m³","Le mètre cube",IF(C200="m","Le mètre",IF(C200="j","Le jour",IF(C200="t","La tonne",Erreur)))))))</f>
        <v>L'unité</v>
      </c>
      <c r="C202" s="8"/>
      <c r="D202" s="47"/>
    </row>
    <row r="203" spans="1:4" ht="30" customHeight="1" x14ac:dyDescent="0.25">
      <c r="A203" s="5"/>
      <c r="B203" s="81" t="str">
        <f>ConvNumberLetter(D200,1)</f>
        <v>zéro Euro zéro Cent</v>
      </c>
      <c r="C203" s="8"/>
      <c r="D203" s="47"/>
    </row>
    <row r="204" spans="1:4" x14ac:dyDescent="0.25">
      <c r="A204" s="5" t="s">
        <v>214</v>
      </c>
      <c r="B204" s="6" t="s">
        <v>215</v>
      </c>
      <c r="C204" s="8" t="s">
        <v>12</v>
      </c>
      <c r="D204" s="46">
        <v>0</v>
      </c>
    </row>
    <row r="205" spans="1:4" ht="40.5" x14ac:dyDescent="0.25">
      <c r="A205" s="5"/>
      <c r="B205" s="82" t="s">
        <v>216</v>
      </c>
      <c r="C205" s="8"/>
      <c r="D205" s="46"/>
    </row>
    <row r="206" spans="1:4" x14ac:dyDescent="0.25">
      <c r="A206" s="5"/>
      <c r="B206" s="8" t="str">
        <f>IF(C204="ft","Le forfait",IF(C204="u","L'unité",IF(C204="m²","Le mètre carré",IF(C204="m³","Le mètre cube",IF(C204="m","Le mètre",IF(C204="j","Le jour",IF(C204="t","La tonne",Erreur)))))))</f>
        <v>L'unité</v>
      </c>
      <c r="C206" s="8"/>
      <c r="D206" s="47"/>
    </row>
    <row r="207" spans="1:4" ht="30" customHeight="1" x14ac:dyDescent="0.25">
      <c r="A207" s="5"/>
      <c r="B207" s="81" t="str">
        <f>ConvNumberLetter(D204,1)</f>
        <v>zéro Euro zéro Cent</v>
      </c>
      <c r="C207" s="8"/>
      <c r="D207" s="47"/>
    </row>
    <row r="208" spans="1:4" ht="30" customHeight="1" x14ac:dyDescent="0.25">
      <c r="A208" s="5" t="s">
        <v>217</v>
      </c>
      <c r="B208" s="6" t="s">
        <v>218</v>
      </c>
      <c r="C208" s="8" t="s">
        <v>13</v>
      </c>
      <c r="D208" s="46">
        <v>0</v>
      </c>
    </row>
    <row r="209" spans="1:4" ht="27" x14ac:dyDescent="0.25">
      <c r="A209" s="5"/>
      <c r="B209" s="82" t="s">
        <v>219</v>
      </c>
      <c r="C209" s="8"/>
      <c r="D209" s="46"/>
    </row>
    <row r="210" spans="1:4" ht="30" customHeight="1" x14ac:dyDescent="0.25">
      <c r="A210" s="5"/>
      <c r="B210" s="8" t="str">
        <f>IF(C208="ft","Le forfait",IF(C208="u","L'unité",IF(C208="m²","Le mètre carré",IF(C208="m³","Le mètre cube",IF(C208="m","Le mètre",IF(C208="j","Le jour",IF(C208="t","La tonne",Erreur)))))))</f>
        <v>Le mètre</v>
      </c>
      <c r="C210" s="8"/>
      <c r="D210" s="47"/>
    </row>
    <row r="211" spans="1:4" ht="30" customHeight="1" x14ac:dyDescent="0.25">
      <c r="A211" s="5"/>
      <c r="B211" s="81" t="str">
        <f>ConvNumberLetter(D208,1)</f>
        <v>zéro Euro zéro Cent</v>
      </c>
      <c r="C211" s="8"/>
      <c r="D211" s="47"/>
    </row>
    <row r="212" spans="1:4" ht="30" customHeight="1" x14ac:dyDescent="0.25">
      <c r="A212" s="5" t="s">
        <v>221</v>
      </c>
      <c r="B212" s="6" t="s">
        <v>320</v>
      </c>
      <c r="C212" s="8" t="s">
        <v>12</v>
      </c>
      <c r="D212" s="46">
        <v>0</v>
      </c>
    </row>
    <row r="213" spans="1:4" ht="27" x14ac:dyDescent="0.25">
      <c r="A213" s="5"/>
      <c r="B213" s="82" t="s">
        <v>220</v>
      </c>
      <c r="C213" s="8"/>
      <c r="D213" s="46"/>
    </row>
    <row r="214" spans="1:4" ht="30" customHeight="1" x14ac:dyDescent="0.25">
      <c r="A214" s="5"/>
      <c r="B214" s="8" t="str">
        <f>IF(C212="ft","Le forfait",IF(C212="u","L'unité",IF(C212="m²","Le mètre carré",IF(C212="m³","Le mètre cube",IF(C212="m","Le mètre",IF(C212="j","Le jour",IF(C212="t","La tonne",Erreur)))))))</f>
        <v>L'unité</v>
      </c>
      <c r="C214" s="8"/>
      <c r="D214" s="47"/>
    </row>
    <row r="215" spans="1:4" ht="30" customHeight="1" x14ac:dyDescent="0.25">
      <c r="A215" s="5"/>
      <c r="B215" s="81" t="str">
        <f>ConvNumberLetter(D212,1)</f>
        <v>zéro Euro zéro Cent</v>
      </c>
      <c r="C215" s="8"/>
      <c r="D215" s="47"/>
    </row>
    <row r="216" spans="1:4" ht="30" customHeight="1" x14ac:dyDescent="0.25">
      <c r="A216" s="5" t="s">
        <v>319</v>
      </c>
      <c r="B216" s="6" t="s">
        <v>222</v>
      </c>
      <c r="C216" s="8" t="s">
        <v>13</v>
      </c>
      <c r="D216" s="46">
        <v>0</v>
      </c>
    </row>
    <row r="217" spans="1:4" ht="27" x14ac:dyDescent="0.25">
      <c r="A217" s="5"/>
      <c r="B217" s="82" t="s">
        <v>223</v>
      </c>
      <c r="C217" s="8"/>
      <c r="D217" s="46"/>
    </row>
    <row r="218" spans="1:4" ht="30" customHeight="1" x14ac:dyDescent="0.25">
      <c r="A218" s="5"/>
      <c r="B218" s="8" t="str">
        <f>IF(C216="ft","Le forfait",IF(C216="u","L'unité",IF(C216="m²","Le mètre carré",IF(C216="m³","Le mètre cube",IF(C216="m","Le mètre",IF(C216="j","Le jour",IF(C216="t","La tonne",Erreur)))))))</f>
        <v>Le mètre</v>
      </c>
      <c r="C218" s="8"/>
      <c r="D218" s="47"/>
    </row>
    <row r="219" spans="1:4" ht="30" customHeight="1" x14ac:dyDescent="0.25">
      <c r="A219" s="9"/>
      <c r="B219" s="10" t="str">
        <f>ConvNumberLetter(D216,1)</f>
        <v>zéro Euro zéro Cent</v>
      </c>
      <c r="C219" s="11"/>
      <c r="D219" s="48"/>
    </row>
    <row r="220" spans="1:4" ht="24.95" customHeight="1" x14ac:dyDescent="0.25">
      <c r="A220" s="5" t="s">
        <v>128</v>
      </c>
      <c r="B220" s="6" t="s">
        <v>224</v>
      </c>
      <c r="C220" s="8"/>
      <c r="D220" s="46"/>
    </row>
    <row r="221" spans="1:4" ht="270" x14ac:dyDescent="0.25">
      <c r="A221" s="5"/>
      <c r="B221" s="74" t="s">
        <v>226</v>
      </c>
      <c r="C221" s="8"/>
      <c r="D221" s="47"/>
    </row>
    <row r="222" spans="1:4" ht="30" customHeight="1" x14ac:dyDescent="0.25">
      <c r="A222" s="5" t="s">
        <v>227</v>
      </c>
      <c r="B222" s="6" t="s">
        <v>228</v>
      </c>
      <c r="C222" s="8" t="s">
        <v>13</v>
      </c>
      <c r="D222" s="46">
        <v>0</v>
      </c>
    </row>
    <row r="223" spans="1:4" ht="40.5" x14ac:dyDescent="0.25">
      <c r="A223" s="5"/>
      <c r="B223" s="82" t="s">
        <v>333</v>
      </c>
      <c r="C223" s="8"/>
      <c r="D223" s="46"/>
    </row>
    <row r="224" spans="1:4" ht="30" customHeight="1" x14ac:dyDescent="0.25">
      <c r="A224" s="5"/>
      <c r="B224" s="8" t="str">
        <f>IF(C222="ft","Le forfait",IF(C222="u","L'unité",IF(C222="m²","Le mètre carré",IF(C222="m³","Le mètre cube",IF(C222="m","Le mètre",IF(C222="j","Le jour",IF(C222="t","La tonne",Erreur)))))))</f>
        <v>Le mètre</v>
      </c>
      <c r="C224" s="8"/>
      <c r="D224" s="47"/>
    </row>
    <row r="225" spans="1:4" ht="30" customHeight="1" x14ac:dyDescent="0.25">
      <c r="A225" s="9"/>
      <c r="B225" s="10" t="str">
        <f>ConvNumberLetter(D222,1)</f>
        <v>zéro Euro zéro Cent</v>
      </c>
      <c r="C225" s="11"/>
      <c r="D225" s="48"/>
    </row>
    <row r="226" spans="1:4" ht="24.95" customHeight="1" x14ac:dyDescent="0.25">
      <c r="A226" s="5" t="s">
        <v>135</v>
      </c>
      <c r="B226" s="6" t="s">
        <v>144</v>
      </c>
      <c r="C226" s="8" t="s">
        <v>13</v>
      </c>
      <c r="D226" s="46">
        <v>0</v>
      </c>
    </row>
    <row r="227" spans="1:4" ht="135" x14ac:dyDescent="0.25">
      <c r="A227" s="5"/>
      <c r="B227" s="7" t="s">
        <v>230</v>
      </c>
      <c r="C227" s="8"/>
      <c r="D227" s="47"/>
    </row>
    <row r="228" spans="1:4" x14ac:dyDescent="0.25">
      <c r="A228" s="5"/>
      <c r="B228" s="8" t="str">
        <f>IF(C226="ft","Le forfait",IF(C226="u","L'unité",IF(C226="m²","Le mètre carré",IF(C226="m³","Le mètre cube",IF(C226="m","Le mètre",IF(C226="j","Le jour",IF(C226="t","La tonne",Erreur)))))))</f>
        <v>Le mètre</v>
      </c>
      <c r="C228" s="8"/>
      <c r="D228" s="47"/>
    </row>
    <row r="229" spans="1:4" ht="30" customHeight="1" x14ac:dyDescent="0.25">
      <c r="A229" s="9"/>
      <c r="B229" s="10" t="str">
        <f>ConvNumberLetter(D226,1)</f>
        <v>zéro Euro zéro Cent</v>
      </c>
      <c r="C229" s="11"/>
      <c r="D229" s="48"/>
    </row>
    <row r="230" spans="1:4" ht="30" customHeight="1" x14ac:dyDescent="0.25">
      <c r="A230" s="5" t="s">
        <v>235</v>
      </c>
      <c r="B230" s="6" t="s">
        <v>231</v>
      </c>
      <c r="C230" s="8"/>
      <c r="D230" s="46"/>
    </row>
    <row r="231" spans="1:4" ht="81" x14ac:dyDescent="0.25">
      <c r="A231" s="5"/>
      <c r="B231" s="83" t="s">
        <v>232</v>
      </c>
      <c r="C231" s="8"/>
      <c r="D231" s="47"/>
    </row>
    <row r="232" spans="1:4" ht="30" customHeight="1" x14ac:dyDescent="0.25">
      <c r="A232" s="5" t="s">
        <v>236</v>
      </c>
      <c r="B232" s="40" t="s">
        <v>233</v>
      </c>
      <c r="C232" s="8" t="s">
        <v>13</v>
      </c>
      <c r="D232" s="46">
        <v>0</v>
      </c>
    </row>
    <row r="233" spans="1:4" ht="40.5" x14ac:dyDescent="0.25">
      <c r="A233" s="5"/>
      <c r="B233" s="74" t="s">
        <v>234</v>
      </c>
      <c r="C233" s="8"/>
      <c r="D233" s="46"/>
    </row>
    <row r="234" spans="1:4" ht="30" customHeight="1" x14ac:dyDescent="0.25">
      <c r="A234" s="5"/>
      <c r="B234" s="8" t="str">
        <f>IF(C232="ft","Le forfait",IF(C232="u","L'unité",IF(C232="m²","Le mètre carré",IF(C232="m³","Le mètre cube",IF(C232="m","Le mètre",IF(C232="j","Le jour",Erreur))))))</f>
        <v>Le mètre</v>
      </c>
      <c r="C234" s="8"/>
      <c r="D234" s="47"/>
    </row>
    <row r="235" spans="1:4" ht="30" customHeight="1" thickBot="1" x14ac:dyDescent="0.3">
      <c r="A235" s="9"/>
      <c r="B235" s="10" t="str">
        <f>ConvNumberLetter(D232,1)</f>
        <v>zéro Euro zéro Cent</v>
      </c>
      <c r="C235" s="11"/>
      <c r="D235" s="48"/>
    </row>
    <row r="236" spans="1:4" ht="24.95" customHeight="1" thickTop="1" x14ac:dyDescent="0.25">
      <c r="A236" s="3"/>
      <c r="B236" s="4" t="s">
        <v>22</v>
      </c>
      <c r="C236" s="12"/>
      <c r="D236" s="49"/>
    </row>
    <row r="237" spans="1:4" ht="24.95" customHeight="1" x14ac:dyDescent="0.25">
      <c r="A237" s="5" t="s">
        <v>23</v>
      </c>
      <c r="B237" s="6" t="s">
        <v>242</v>
      </c>
      <c r="C237" s="8"/>
      <c r="D237" s="46"/>
    </row>
    <row r="238" spans="1:4" ht="378" x14ac:dyDescent="0.25">
      <c r="A238" s="5"/>
      <c r="B238" s="7" t="s">
        <v>243</v>
      </c>
      <c r="C238" s="8"/>
      <c r="D238" s="47"/>
    </row>
    <row r="239" spans="1:4" x14ac:dyDescent="0.25">
      <c r="A239" s="5" t="s">
        <v>104</v>
      </c>
      <c r="B239" s="6" t="s">
        <v>237</v>
      </c>
      <c r="C239" s="8" t="s">
        <v>13</v>
      </c>
      <c r="D239" s="46">
        <v>0</v>
      </c>
    </row>
    <row r="240" spans="1:4" x14ac:dyDescent="0.25">
      <c r="A240" s="5"/>
      <c r="B240" s="8" t="str">
        <f>IF(C239="ft","Le forfait",IF(C239="u","L'unité",IF(C239="m²","Le mètre carré",IF(C239="m³","Le mètre cube",IF(C239="m","Le mètre",IF(C239="t","La tonne",IF(C239="j","Le jour",IF(C239="t","La tonne",Erreur))))))))</f>
        <v>Le mètre</v>
      </c>
      <c r="C240" s="8"/>
      <c r="D240" s="47"/>
    </row>
    <row r="241" spans="1:4" ht="30" customHeight="1" x14ac:dyDescent="0.25">
      <c r="A241" s="5"/>
      <c r="B241" s="8" t="str">
        <f>ConvNumberLetter(D239,1)</f>
        <v>zéro Euro zéro Cent</v>
      </c>
      <c r="C241" s="8"/>
      <c r="D241" s="47"/>
    </row>
    <row r="242" spans="1:4" ht="30" customHeight="1" x14ac:dyDescent="0.25">
      <c r="A242" s="5" t="s">
        <v>105</v>
      </c>
      <c r="B242" s="6" t="s">
        <v>238</v>
      </c>
      <c r="C242" s="8" t="s">
        <v>13</v>
      </c>
      <c r="D242" s="46">
        <v>0</v>
      </c>
    </row>
    <row r="243" spans="1:4" x14ac:dyDescent="0.25">
      <c r="A243" s="5"/>
      <c r="B243" s="8" t="str">
        <f>IF(C242="ft","Le forfait",IF(C242="u","L'unité",IF(C242="m²","Le mètre carré",IF(C242="m³","Le mètre cube",IF(C242="m","Le mètre",IF(C242="t","La tonne",IF(C242="j","Le jour",IF(C242="t","La tonne",Erreur))))))))</f>
        <v>Le mètre</v>
      </c>
      <c r="C243" s="8"/>
      <c r="D243" s="47"/>
    </row>
    <row r="244" spans="1:4" ht="30" customHeight="1" x14ac:dyDescent="0.25">
      <c r="A244" s="5"/>
      <c r="B244" s="8" t="str">
        <f>ConvNumberLetter(D242,1)</f>
        <v>zéro Euro zéro Cent</v>
      </c>
      <c r="C244" s="8"/>
      <c r="D244" s="47"/>
    </row>
    <row r="245" spans="1:4" x14ac:dyDescent="0.25">
      <c r="A245" s="5" t="s">
        <v>137</v>
      </c>
      <c r="B245" s="6" t="s">
        <v>239</v>
      </c>
      <c r="C245" s="8" t="s">
        <v>13</v>
      </c>
      <c r="D245" s="46">
        <v>0</v>
      </c>
    </row>
    <row r="246" spans="1:4" x14ac:dyDescent="0.25">
      <c r="A246" s="5"/>
      <c r="B246" s="8" t="str">
        <f>IF(C245="ft","Le forfait",IF(C245="u","L'unité",IF(C245="m²","Le mètre carré",IF(C245="m³","Le mètre cube",IF(C245="m","Le mètre",IF(C245="t","La tonne",IF(C245="j","Le jour",IF(C245="t","La tonne",Erreur))))))))</f>
        <v>Le mètre</v>
      </c>
      <c r="C246" s="8"/>
      <c r="D246" s="47"/>
    </row>
    <row r="247" spans="1:4" ht="30" customHeight="1" x14ac:dyDescent="0.25">
      <c r="A247" s="5"/>
      <c r="B247" s="8" t="str">
        <f>ConvNumberLetter(D245,1)</f>
        <v>zéro Euro zéro Cent</v>
      </c>
      <c r="C247" s="8"/>
      <c r="D247" s="47"/>
    </row>
    <row r="248" spans="1:4" ht="30" customHeight="1" x14ac:dyDescent="0.25">
      <c r="A248" s="5" t="s">
        <v>136</v>
      </c>
      <c r="B248" s="6" t="s">
        <v>240</v>
      </c>
      <c r="C248" s="8" t="s">
        <v>13</v>
      </c>
      <c r="D248" s="46">
        <v>0</v>
      </c>
    </row>
    <row r="249" spans="1:4" x14ac:dyDescent="0.25">
      <c r="A249" s="5"/>
      <c r="B249" s="8" t="str">
        <f>IF(C248="ft","Le forfait",IF(C248="u","L'unité",IF(C248="m²","Le mètre carré",IF(C248="m³","Le mètre cube",IF(C248="m","Le mètre",IF(C248="t","La tonne",IF(C248="j","Le jour",IF(C248="t","La tonne",Erreur))))))))</f>
        <v>Le mètre</v>
      </c>
      <c r="C249" s="8"/>
      <c r="D249" s="47"/>
    </row>
    <row r="250" spans="1:4" ht="30" customHeight="1" x14ac:dyDescent="0.25">
      <c r="A250" s="9"/>
      <c r="B250" s="11" t="str">
        <f>ConvNumberLetter(D248,1)</f>
        <v>zéro Euro zéro Cent</v>
      </c>
      <c r="C250" s="11"/>
      <c r="D250" s="48"/>
    </row>
    <row r="251" spans="1:4" ht="30" customHeight="1" x14ac:dyDescent="0.25">
      <c r="A251" s="5" t="s">
        <v>24</v>
      </c>
      <c r="B251" s="6" t="s">
        <v>241</v>
      </c>
      <c r="C251" s="8"/>
      <c r="D251" s="46"/>
    </row>
    <row r="252" spans="1:4" ht="391.5" x14ac:dyDescent="0.25">
      <c r="A252" s="5"/>
      <c r="B252" s="74" t="s">
        <v>334</v>
      </c>
      <c r="C252" s="8"/>
      <c r="D252" s="47"/>
    </row>
    <row r="253" spans="1:4" ht="30" customHeight="1" x14ac:dyDescent="0.25">
      <c r="A253" s="5" t="s">
        <v>153</v>
      </c>
      <c r="B253" s="6" t="s">
        <v>244</v>
      </c>
      <c r="C253" s="8" t="s">
        <v>13</v>
      </c>
      <c r="D253" s="46">
        <v>0</v>
      </c>
    </row>
    <row r="254" spans="1:4" x14ac:dyDescent="0.25">
      <c r="A254" s="5"/>
      <c r="B254" s="8" t="str">
        <f>IF(C253="ft","Le forfait",IF(C253="u","L'unité",IF(C253="m²","Le mètre carré",IF(C253="m³","Le mètre cube",IF(C253="m","Le mètre",IF(C253="t","La tonne",IF(C253="j","Le jour",IF(C253="t","La tonne",Erreur))))))))</f>
        <v>Le mètre</v>
      </c>
      <c r="C254" s="8"/>
      <c r="D254" s="47"/>
    </row>
    <row r="255" spans="1:4" ht="30" customHeight="1" x14ac:dyDescent="0.25">
      <c r="A255" s="9"/>
      <c r="B255" s="11" t="str">
        <f>ConvNumberLetter(D253,1)</f>
        <v>zéro Euro zéro Cent</v>
      </c>
      <c r="C255" s="11"/>
      <c r="D255" s="48"/>
    </row>
    <row r="256" spans="1:4" ht="30" customHeight="1" x14ac:dyDescent="0.25">
      <c r="A256" s="5" t="s">
        <v>25</v>
      </c>
      <c r="B256" s="6" t="s">
        <v>152</v>
      </c>
      <c r="C256" s="8"/>
      <c r="D256" s="46"/>
    </row>
    <row r="257" spans="1:4" ht="246" customHeight="1" x14ac:dyDescent="0.25">
      <c r="A257" s="5"/>
      <c r="B257" s="91" t="s">
        <v>335</v>
      </c>
      <c r="C257" s="8"/>
      <c r="D257" s="47"/>
    </row>
    <row r="258" spans="1:4" ht="264.75" customHeight="1" x14ac:dyDescent="0.25">
      <c r="A258" s="5"/>
      <c r="B258" s="91"/>
      <c r="C258" s="8"/>
      <c r="D258" s="47"/>
    </row>
    <row r="259" spans="1:4" ht="30" customHeight="1" x14ac:dyDescent="0.25">
      <c r="A259" s="5" t="s">
        <v>106</v>
      </c>
      <c r="B259" s="6" t="s">
        <v>257</v>
      </c>
      <c r="C259" s="8" t="s">
        <v>12</v>
      </c>
      <c r="D259" s="46">
        <v>0</v>
      </c>
    </row>
    <row r="260" spans="1:4" x14ac:dyDescent="0.25">
      <c r="A260" s="5"/>
      <c r="B260" s="8" t="str">
        <f>IF(C259="ft","Le forfait",IF(C259="u","L'unité",IF(C259="m²","Le mètre carré",IF(C259="m³","Le mètre cube",IF(C259="m","Le mètre",IF(C259="t","La tonne",IF(C259="j","Le jour",Erreur)))))))</f>
        <v>L'unité</v>
      </c>
      <c r="C260" s="8"/>
      <c r="D260" s="47"/>
    </row>
    <row r="261" spans="1:4" ht="30" customHeight="1" x14ac:dyDescent="0.25">
      <c r="A261" s="5"/>
      <c r="B261" s="81" t="str">
        <f>ConvNumberLetter(D259,1)</f>
        <v>zéro Euro zéro Cent</v>
      </c>
      <c r="C261" s="8"/>
      <c r="D261" s="47"/>
    </row>
    <row r="262" spans="1:4" ht="30" customHeight="1" x14ac:dyDescent="0.25">
      <c r="A262" s="5" t="s">
        <v>245</v>
      </c>
      <c r="B262" s="6" t="s">
        <v>258</v>
      </c>
      <c r="C262" s="8" t="s">
        <v>12</v>
      </c>
      <c r="D262" s="46">
        <v>0</v>
      </c>
    </row>
    <row r="263" spans="1:4" x14ac:dyDescent="0.25">
      <c r="A263" s="5"/>
      <c r="B263" s="8" t="str">
        <f>IF(C262="ft","Le forfait",IF(C262="u","L'unité",IF(C262="m²","Le mètre carré",IF(C262="m³","Le mètre cube",IF(C262="m","Le mètre",IF(C262="t","La tonne",IF(C262="j","Le jour",Erreur)))))))</f>
        <v>L'unité</v>
      </c>
      <c r="C263" s="8"/>
      <c r="D263" s="47"/>
    </row>
    <row r="264" spans="1:4" ht="30" customHeight="1" x14ac:dyDescent="0.25">
      <c r="A264" s="9"/>
      <c r="B264" s="10" t="str">
        <f>ConvNumberLetter(D262,1)</f>
        <v>zéro Euro zéro Cent</v>
      </c>
      <c r="C264" s="11"/>
      <c r="D264" s="48"/>
    </row>
    <row r="265" spans="1:4" ht="30" customHeight="1" x14ac:dyDescent="0.25">
      <c r="A265" s="5" t="s">
        <v>108</v>
      </c>
      <c r="B265" s="6" t="s">
        <v>246</v>
      </c>
      <c r="C265" s="8" t="s">
        <v>12</v>
      </c>
      <c r="D265" s="46">
        <v>0</v>
      </c>
    </row>
    <row r="266" spans="1:4" ht="409.5" customHeight="1" x14ac:dyDescent="0.25">
      <c r="A266" s="5"/>
      <c r="B266" s="91" t="s">
        <v>253</v>
      </c>
      <c r="C266" s="8"/>
      <c r="D266" s="47"/>
    </row>
    <row r="267" spans="1:4" x14ac:dyDescent="0.25">
      <c r="A267" s="5"/>
      <c r="B267" s="91"/>
      <c r="C267" s="8"/>
      <c r="D267" s="47"/>
    </row>
    <row r="268" spans="1:4" x14ac:dyDescent="0.25">
      <c r="A268" s="5"/>
      <c r="B268" s="8" t="str">
        <f>IF(C265="ft","Le forfait",IF(C265="u","L'unité",IF(C265="m²","Le mètre carré",IF(C265="m³","Le mètre cube",IF(C265="m","Le mètre",IF(C265="t","La tonne",IF(C265="j","Le jour",IF(C265="t","La tonne",Erreur))))))))</f>
        <v>L'unité</v>
      </c>
      <c r="C268" s="8"/>
      <c r="D268" s="47"/>
    </row>
    <row r="269" spans="1:4" ht="30" customHeight="1" x14ac:dyDescent="0.25">
      <c r="A269" s="9"/>
      <c r="B269" s="10" t="str">
        <f>ConvNumberLetter(D265,1)</f>
        <v>zéro Euro zéro Cent</v>
      </c>
      <c r="C269" s="11"/>
      <c r="D269" s="48"/>
    </row>
    <row r="270" spans="1:4" x14ac:dyDescent="0.25">
      <c r="A270" s="5" t="s">
        <v>110</v>
      </c>
      <c r="B270" s="6" t="s">
        <v>109</v>
      </c>
      <c r="C270" s="8"/>
      <c r="D270" s="46"/>
    </row>
    <row r="271" spans="1:4" ht="378" x14ac:dyDescent="0.25">
      <c r="A271" s="5"/>
      <c r="B271" s="7" t="s">
        <v>107</v>
      </c>
      <c r="C271" s="8"/>
      <c r="D271" s="47"/>
    </row>
    <row r="272" spans="1:4" x14ac:dyDescent="0.25">
      <c r="A272" s="5" t="s">
        <v>247</v>
      </c>
      <c r="B272" s="6" t="s">
        <v>249</v>
      </c>
      <c r="C272" s="8" t="s">
        <v>12</v>
      </c>
      <c r="D272" s="46">
        <v>0</v>
      </c>
    </row>
    <row r="273" spans="1:4" x14ac:dyDescent="0.25">
      <c r="A273" s="5"/>
      <c r="B273" s="74" t="s">
        <v>252</v>
      </c>
      <c r="C273" s="8"/>
      <c r="D273" s="46"/>
    </row>
    <row r="274" spans="1:4" x14ac:dyDescent="0.25">
      <c r="A274" s="5"/>
      <c r="B274" s="8" t="str">
        <f>IF(C272="ft","Le forfait",IF(C272="u","L'unité",IF(C272="m²","Le mètre carré",IF(C272="m³","Le mètre cube",IF(C272="m","Le mètre",IF(C272="t","La tonne",IF(C272="j","Le jour",IF(C272="t","La tonne",Erreur))))))))</f>
        <v>L'unité</v>
      </c>
      <c r="C274" s="8"/>
      <c r="D274" s="47"/>
    </row>
    <row r="275" spans="1:4" ht="30" customHeight="1" x14ac:dyDescent="0.25">
      <c r="A275" s="5"/>
      <c r="B275" s="8" t="str">
        <f>ConvNumberLetter(D272,1)</f>
        <v>zéro Euro zéro Cent</v>
      </c>
      <c r="C275" s="8"/>
      <c r="D275" s="47"/>
    </row>
    <row r="276" spans="1:4" x14ac:dyDescent="0.25">
      <c r="A276" s="5" t="s">
        <v>248</v>
      </c>
      <c r="B276" s="6" t="s">
        <v>250</v>
      </c>
      <c r="C276" s="8" t="s">
        <v>12</v>
      </c>
      <c r="D276" s="46">
        <v>0</v>
      </c>
    </row>
    <row r="277" spans="1:4" x14ac:dyDescent="0.25">
      <c r="A277" s="5"/>
      <c r="B277" s="74" t="s">
        <v>251</v>
      </c>
      <c r="C277" s="8"/>
      <c r="D277" s="46"/>
    </row>
    <row r="278" spans="1:4" x14ac:dyDescent="0.25">
      <c r="A278" s="5"/>
      <c r="B278" s="8" t="str">
        <f>IF(C276="ft","Le forfait",IF(C276="u","L'unité",IF(C276="m²","Le mètre carré",IF(C276="m³","Le mètre cube",IF(C276="m","Le mètre",IF(C276="t","La tonne",IF(C276="j","Le jour",IF(C276="t","La tonne",Erreur))))))))</f>
        <v>L'unité</v>
      </c>
      <c r="C278" s="8"/>
      <c r="D278" s="47"/>
    </row>
    <row r="279" spans="1:4" ht="30" customHeight="1" x14ac:dyDescent="0.25">
      <c r="A279" s="5"/>
      <c r="B279" s="8" t="str">
        <f>ConvNumberLetter(D276,1)</f>
        <v>zéro Euro zéro Cent</v>
      </c>
      <c r="C279" s="8"/>
      <c r="D279" s="47"/>
    </row>
    <row r="280" spans="1:4" x14ac:dyDescent="0.25">
      <c r="A280" s="5" t="s">
        <v>155</v>
      </c>
      <c r="B280" s="6" t="s">
        <v>254</v>
      </c>
      <c r="C280" s="8" t="s">
        <v>12</v>
      </c>
      <c r="D280" s="46">
        <v>0</v>
      </c>
    </row>
    <row r="281" spans="1:4" ht="121.5" x14ac:dyDescent="0.25">
      <c r="A281" s="5"/>
      <c r="B281" s="7" t="s">
        <v>255</v>
      </c>
      <c r="C281" s="8"/>
      <c r="D281" s="47"/>
    </row>
    <row r="282" spans="1:4" x14ac:dyDescent="0.25">
      <c r="A282" s="5"/>
      <c r="B282" s="8" t="str">
        <f>IF(C280="ft","Le forfait",IF(C280="u","L'unité",IF(C280="m²","Le mètre carré",IF(C280="m³","Le mètre cube",IF(C280="m","Le mètre",IF(C280="t","La tonne",IF(C280="j","Le jour",IF(C280="t","La tonne",Erreur))))))))</f>
        <v>L'unité</v>
      </c>
      <c r="C282" s="8"/>
      <c r="D282" s="47"/>
    </row>
    <row r="283" spans="1:4" ht="30" customHeight="1" x14ac:dyDescent="0.25">
      <c r="A283" s="9"/>
      <c r="B283" s="10" t="str">
        <f>ConvNumberLetter(D280,1)</f>
        <v>zéro Euro zéro Cent</v>
      </c>
      <c r="C283" s="11"/>
      <c r="D283" s="48"/>
    </row>
    <row r="284" spans="1:4" x14ac:dyDescent="0.25">
      <c r="A284" s="5" t="s">
        <v>256</v>
      </c>
      <c r="B284" s="6" t="s">
        <v>259</v>
      </c>
      <c r="C284" s="8" t="s">
        <v>12</v>
      </c>
      <c r="D284" s="46">
        <v>0</v>
      </c>
    </row>
    <row r="285" spans="1:4" ht="81" x14ac:dyDescent="0.25">
      <c r="A285" s="5"/>
      <c r="B285" s="7" t="s">
        <v>336</v>
      </c>
      <c r="C285" s="8"/>
      <c r="D285" s="47"/>
    </row>
    <row r="286" spans="1:4" x14ac:dyDescent="0.25">
      <c r="A286" s="5"/>
      <c r="B286" s="8" t="str">
        <f>IF(C284="ft","Le forfait",IF(C284="u","L'unité",IF(C284="m²","Le mètre carré",IF(C284="m³","Le mètre cube",IF(C284="m","Le mètre",IF(C284="t","La tonne",IF(C284="j","Le jour",IF(C284="t","La tonne",Erreur))))))))</f>
        <v>L'unité</v>
      </c>
      <c r="C286" s="8"/>
      <c r="D286" s="47"/>
    </row>
    <row r="287" spans="1:4" ht="30" customHeight="1" x14ac:dyDescent="0.25">
      <c r="A287" s="9"/>
      <c r="B287" s="10" t="str">
        <f>ConvNumberLetter(D284,1)</f>
        <v>zéro Euro zéro Cent</v>
      </c>
      <c r="C287" s="11"/>
      <c r="D287" s="48"/>
    </row>
    <row r="288" spans="1:4" ht="30" customHeight="1" x14ac:dyDescent="0.25">
      <c r="A288" s="5" t="s">
        <v>260</v>
      </c>
      <c r="B288" s="40" t="s">
        <v>263</v>
      </c>
      <c r="C288" s="8" t="s">
        <v>7</v>
      </c>
      <c r="D288" s="46">
        <v>0</v>
      </c>
    </row>
    <row r="289" spans="1:4" ht="148.5" x14ac:dyDescent="0.25">
      <c r="A289" s="5"/>
      <c r="B289" s="7" t="s">
        <v>337</v>
      </c>
      <c r="C289" s="8"/>
      <c r="D289" s="47"/>
    </row>
    <row r="290" spans="1:4" x14ac:dyDescent="0.25">
      <c r="A290" s="5"/>
      <c r="B290" s="8" t="str">
        <f>IF(C288="ft","Le forfait",IF(C288="u","L'unité",IF(C288="m²","Le mètre carré",IF(C288="m³","Le mètre cube",IF(C288="m","Le mètre",IF(C288="t","La tonne",IF(C288="j","Le jour",IF(C288="t","La tonne",Erreur))))))))</f>
        <v>Le forfait</v>
      </c>
      <c r="C290" s="8"/>
      <c r="D290" s="47"/>
    </row>
    <row r="291" spans="1:4" ht="30" customHeight="1" x14ac:dyDescent="0.25">
      <c r="A291" s="9"/>
      <c r="B291" s="10" t="str">
        <f>ConvNumberLetter(D288,1)</f>
        <v>zéro Euro zéro Cent</v>
      </c>
      <c r="C291" s="11"/>
      <c r="D291" s="48"/>
    </row>
    <row r="292" spans="1:4" x14ac:dyDescent="0.25">
      <c r="A292" s="5" t="s">
        <v>261</v>
      </c>
      <c r="B292" s="40" t="s">
        <v>262</v>
      </c>
      <c r="C292" s="8" t="s">
        <v>12</v>
      </c>
      <c r="D292" s="46">
        <v>0</v>
      </c>
    </row>
    <row r="293" spans="1:4" ht="108" x14ac:dyDescent="0.25">
      <c r="A293" s="5"/>
      <c r="B293" s="74" t="s">
        <v>338</v>
      </c>
      <c r="C293" s="8"/>
      <c r="D293" s="47"/>
    </row>
    <row r="294" spans="1:4" x14ac:dyDescent="0.25">
      <c r="A294" s="5"/>
      <c r="B294" s="8" t="str">
        <f>IF(C292="ft","Le forfait",IF(C292="u","L'unité",IF(C292="m²","Le mètre carré",IF(C292="m³","Le mètre cube",IF(C292="m","Le mètre",IF(C292="t","La tonne",IF(C292="j","Le jour",IF(C292="t","La tonne",Erreur))))))))</f>
        <v>L'unité</v>
      </c>
      <c r="C294" s="8"/>
      <c r="D294" s="47"/>
    </row>
    <row r="295" spans="1:4" ht="30" customHeight="1" thickBot="1" x14ac:dyDescent="0.3">
      <c r="A295" s="9"/>
      <c r="B295" s="10" t="str">
        <f>ConvNumberLetter(D292,1)</f>
        <v>zéro Euro zéro Cent</v>
      </c>
      <c r="C295" s="11"/>
      <c r="D295" s="48"/>
    </row>
    <row r="296" spans="1:4" ht="24.95" customHeight="1" thickTop="1" x14ac:dyDescent="0.25">
      <c r="A296" s="3"/>
      <c r="B296" s="4" t="s">
        <v>115</v>
      </c>
      <c r="C296" s="12"/>
      <c r="D296" s="49"/>
    </row>
    <row r="297" spans="1:4" x14ac:dyDescent="0.25">
      <c r="A297" s="5" t="s">
        <v>111</v>
      </c>
      <c r="B297" s="6" t="s">
        <v>146</v>
      </c>
      <c r="C297" s="8" t="s">
        <v>13</v>
      </c>
      <c r="D297" s="46">
        <v>0</v>
      </c>
    </row>
    <row r="298" spans="1:4" ht="229.5" x14ac:dyDescent="0.25">
      <c r="A298" s="5"/>
      <c r="B298" s="7" t="s">
        <v>147</v>
      </c>
      <c r="C298" s="8"/>
      <c r="D298" s="47"/>
    </row>
    <row r="299" spans="1:4" x14ac:dyDescent="0.25">
      <c r="A299" s="5"/>
      <c r="B299" s="8" t="str">
        <f>IF(C297="ft","Le forfait",IF(C297="u","L'unité",IF(C297="m²","Le mètre carré",IF(C297="m³","Le mètre cube",IF(C297="m","Le mètre",IF(C297="t","La tonne",IF(C297="j","Le jour",IF(C297="t","La tonne",Erreur))))))))</f>
        <v>Le mètre</v>
      </c>
      <c r="C299" s="8"/>
      <c r="D299" s="47"/>
    </row>
    <row r="300" spans="1:4" ht="30" customHeight="1" x14ac:dyDescent="0.25">
      <c r="A300" s="9"/>
      <c r="B300" s="10" t="str">
        <f>ConvNumberLetter(D297,1)</f>
        <v>zéro Euro zéro Cent</v>
      </c>
      <c r="C300" s="11"/>
      <c r="D300" s="48"/>
    </row>
    <row r="301" spans="1:4" ht="28.5" x14ac:dyDescent="0.25">
      <c r="A301" s="5" t="s">
        <v>112</v>
      </c>
      <c r="B301" s="40" t="s">
        <v>148</v>
      </c>
      <c r="C301" s="8" t="s">
        <v>10</v>
      </c>
      <c r="D301" s="46">
        <v>0</v>
      </c>
    </row>
    <row r="302" spans="1:4" ht="229.5" x14ac:dyDescent="0.25">
      <c r="A302" s="5"/>
      <c r="B302" s="7" t="s">
        <v>149</v>
      </c>
      <c r="C302" s="8"/>
      <c r="D302" s="47"/>
    </row>
    <row r="303" spans="1:4" x14ac:dyDescent="0.25">
      <c r="A303" s="5"/>
      <c r="B303" s="8" t="str">
        <f>IF(C301="ft","Le forfait",IF(C301="u","L'unité",IF(C301="m²","Le mètre carré",IF(C301="m³","Le mètre cube",IF(C301="m","Le mètre",IF(C301="t","La tonne",IF(C301="j","Le jour",IF(#REF!="t","La tonne",Erreur))))))))</f>
        <v>Le mètre carré</v>
      </c>
      <c r="C303" s="8"/>
      <c r="D303" s="47"/>
    </row>
    <row r="304" spans="1:4" ht="30" customHeight="1" x14ac:dyDescent="0.25">
      <c r="A304" s="9"/>
      <c r="B304" s="10" t="str">
        <f>ConvNumberLetter(D301,1)</f>
        <v>zéro Euro zéro Cent</v>
      </c>
      <c r="C304" s="11"/>
      <c r="D304" s="48"/>
    </row>
    <row r="305" spans="1:4" x14ac:dyDescent="0.25">
      <c r="A305" s="5" t="s">
        <v>113</v>
      </c>
      <c r="B305" s="6" t="s">
        <v>116</v>
      </c>
      <c r="C305" s="8" t="s">
        <v>12</v>
      </c>
      <c r="D305" s="46">
        <v>0</v>
      </c>
    </row>
    <row r="306" spans="1:4" ht="189" x14ac:dyDescent="0.25">
      <c r="A306" s="5"/>
      <c r="B306" s="7" t="s">
        <v>117</v>
      </c>
      <c r="C306" s="8"/>
      <c r="D306" s="47"/>
    </row>
    <row r="307" spans="1:4" x14ac:dyDescent="0.25">
      <c r="A307" s="5"/>
      <c r="B307" s="8" t="str">
        <f>IF(C305="ft","Le forfait",IF(C305="u","L'unité",IF(C305="m²","Le mètre carré",IF(C305="m³","Le mètre cube",IF(C305="m","Le mètre",IF(C305="t","La tonne",IF(C305="j","Le jour",IF(C305="t","La tonne",Erreur))))))))</f>
        <v>L'unité</v>
      </c>
      <c r="C307" s="8"/>
      <c r="D307" s="47"/>
    </row>
    <row r="308" spans="1:4" ht="30" customHeight="1" x14ac:dyDescent="0.25">
      <c r="A308" s="9"/>
      <c r="B308" s="10" t="str">
        <f>ConvNumberLetter(D305,1)</f>
        <v>zéro Euro zéro Cent</v>
      </c>
      <c r="C308" s="11"/>
      <c r="D308" s="48"/>
    </row>
    <row r="309" spans="1:4" x14ac:dyDescent="0.25">
      <c r="A309" s="5" t="s">
        <v>114</v>
      </c>
      <c r="B309" s="6" t="s">
        <v>118</v>
      </c>
      <c r="C309" s="8" t="s">
        <v>12</v>
      </c>
      <c r="D309" s="46">
        <v>0</v>
      </c>
    </row>
    <row r="310" spans="1:4" ht="121.5" x14ac:dyDescent="0.25">
      <c r="A310" s="5"/>
      <c r="B310" s="7" t="s">
        <v>264</v>
      </c>
      <c r="C310" s="8"/>
      <c r="D310" s="47"/>
    </row>
    <row r="311" spans="1:4" x14ac:dyDescent="0.25">
      <c r="A311" s="5"/>
      <c r="B311" s="8" t="str">
        <f>IF(C309="ft","Le forfait",IF(C309="u","L'unité",IF(C309="m²","Le mètre carré",IF(C309="m³","Le mètre cube",IF(C309="m","Le mètre",IF(C309="t","La tonne",IF(C309="j","Le jour",IF(C309="t","La tonne",Erreur))))))))</f>
        <v>L'unité</v>
      </c>
      <c r="C311" s="8"/>
      <c r="D311" s="47"/>
    </row>
    <row r="312" spans="1:4" ht="30" customHeight="1" x14ac:dyDescent="0.25">
      <c r="A312" s="9"/>
      <c r="B312" s="10" t="str">
        <f>ConvNumberLetter(D309,1)</f>
        <v>zéro Euro zéro Cent</v>
      </c>
      <c r="C312" s="11"/>
      <c r="D312" s="48"/>
    </row>
    <row r="313" spans="1:4" ht="30" customHeight="1" x14ac:dyDescent="0.25">
      <c r="A313" s="5" t="s">
        <v>307</v>
      </c>
      <c r="B313" s="40" t="s">
        <v>308</v>
      </c>
      <c r="C313" s="8" t="s">
        <v>12</v>
      </c>
      <c r="D313" s="46">
        <v>0</v>
      </c>
    </row>
    <row r="314" spans="1:4" ht="40.5" x14ac:dyDescent="0.25">
      <c r="A314" s="5"/>
      <c r="B314" s="74" t="s">
        <v>309</v>
      </c>
      <c r="C314" s="8"/>
      <c r="D314" s="47"/>
    </row>
    <row r="315" spans="1:4" x14ac:dyDescent="0.25">
      <c r="A315" s="5"/>
      <c r="B315" s="8" t="str">
        <f>IF(C313="ft","Le forfait",IF(C313="u","L'unité",IF(C313="m²","Le mètre carré",IF(C313="m³","Le mètre cube",IF(C313="m","Le mètre",IF(C313="t","La tonne",IF(C313="j","Le jour",IF(C313="t","La tonne",Erreur))))))))</f>
        <v>L'unité</v>
      </c>
      <c r="C315" s="8"/>
      <c r="D315" s="47"/>
    </row>
    <row r="316" spans="1:4" ht="30" customHeight="1" thickBot="1" x14ac:dyDescent="0.3">
      <c r="A316" s="9"/>
      <c r="B316" s="10" t="str">
        <f>ConvNumberLetter(D313,1)</f>
        <v>zéro Euro zéro Cent</v>
      </c>
      <c r="C316" s="11"/>
      <c r="D316" s="48"/>
    </row>
    <row r="317" spans="1:4" ht="24.95" customHeight="1" thickTop="1" x14ac:dyDescent="0.25">
      <c r="A317" s="3"/>
      <c r="B317" s="4" t="s">
        <v>266</v>
      </c>
      <c r="C317" s="12"/>
      <c r="D317" s="49"/>
    </row>
    <row r="318" spans="1:4" x14ac:dyDescent="0.25">
      <c r="A318" s="5" t="s">
        <v>267</v>
      </c>
      <c r="B318" s="6" t="s">
        <v>265</v>
      </c>
      <c r="C318" s="8" t="s">
        <v>12</v>
      </c>
      <c r="D318" s="46">
        <v>0</v>
      </c>
    </row>
    <row r="319" spans="1:4" ht="175.5" x14ac:dyDescent="0.25">
      <c r="A319" s="5"/>
      <c r="B319" s="7" t="s">
        <v>339</v>
      </c>
      <c r="C319" s="8"/>
      <c r="D319" s="47"/>
    </row>
    <row r="320" spans="1:4" x14ac:dyDescent="0.25">
      <c r="A320" s="5"/>
      <c r="B320" s="8" t="str">
        <f>IF(C318="ft","Le forfait",IF(C318="u","L'unité",IF(C318="m²","Le mètre carré",IF(C318="m³","Le mètre cube",IF(C318="m","Le mètre",IF(C318="t","La tonne",IF(C318="j","Le jour",IF(C318="t","La tonne",Erreur))))))))</f>
        <v>L'unité</v>
      </c>
      <c r="C320" s="8"/>
      <c r="D320" s="47"/>
    </row>
    <row r="321" spans="1:4" ht="30" customHeight="1" thickBot="1" x14ac:dyDescent="0.3">
      <c r="A321" s="9"/>
      <c r="B321" s="10" t="str">
        <f>ConvNumberLetter(D318,1)</f>
        <v>zéro Euro zéro Cent</v>
      </c>
      <c r="C321" s="11"/>
      <c r="D321" s="48"/>
    </row>
    <row r="322" spans="1:4" ht="30" customHeight="1" thickTop="1" x14ac:dyDescent="0.25">
      <c r="A322" s="3"/>
      <c r="B322" s="4" t="s">
        <v>275</v>
      </c>
      <c r="C322" s="12"/>
      <c r="D322" s="49"/>
    </row>
    <row r="323" spans="1:4" ht="30" customHeight="1" x14ac:dyDescent="0.25">
      <c r="A323" s="5" t="s">
        <v>276</v>
      </c>
      <c r="B323" s="6" t="s">
        <v>277</v>
      </c>
      <c r="C323" s="8" t="s">
        <v>7</v>
      </c>
      <c r="D323" s="46">
        <v>0</v>
      </c>
    </row>
    <row r="324" spans="1:4" ht="108" x14ac:dyDescent="0.25">
      <c r="A324" s="5"/>
      <c r="B324" s="74" t="s">
        <v>278</v>
      </c>
      <c r="C324" s="8"/>
      <c r="D324" s="47"/>
    </row>
    <row r="325" spans="1:4" x14ac:dyDescent="0.25">
      <c r="A325" s="5"/>
      <c r="B325" s="8" t="str">
        <f>IF(C323="ft","Le forfait",IF(C323="u","L'unité",IF(C323="m²","Le mètre carré",IF(C323="m³","Le mètre cube",IF(C323="m","Le mètre",IF(C323="t","La tonne",IF(C323="j","Le jour",IF(C323="t","La tonne",Erreur))))))))</f>
        <v>Le forfait</v>
      </c>
      <c r="C325" s="8"/>
      <c r="D325" s="47"/>
    </row>
    <row r="326" spans="1:4" ht="30" customHeight="1" x14ac:dyDescent="0.25">
      <c r="A326" s="9"/>
      <c r="B326" s="10" t="str">
        <f>ConvNumberLetter(D323,1)</f>
        <v>zéro Euro zéro Cent</v>
      </c>
      <c r="C326" s="11"/>
      <c r="D326" s="48"/>
    </row>
    <row r="327" spans="1:4" ht="30" customHeight="1" x14ac:dyDescent="0.25">
      <c r="A327" s="5" t="s">
        <v>279</v>
      </c>
      <c r="B327" s="6" t="s">
        <v>280</v>
      </c>
      <c r="C327" s="8" t="s">
        <v>7</v>
      </c>
      <c r="D327" s="46">
        <v>0</v>
      </c>
    </row>
    <row r="328" spans="1:4" ht="391.5" x14ac:dyDescent="0.25">
      <c r="A328" s="5"/>
      <c r="B328" s="74" t="s">
        <v>281</v>
      </c>
      <c r="C328" s="8"/>
      <c r="D328" s="47"/>
    </row>
    <row r="329" spans="1:4" x14ac:dyDescent="0.25">
      <c r="A329" s="5"/>
      <c r="B329" s="8" t="str">
        <f>IF(C327="ft","Le forfait",IF(C327="u","L'unité",IF(C327="m²","Le mètre carré",IF(C327="m³","Le mètre cube",IF(C327="m","Le mètre",IF(C327="t","La tonne",IF(C327="j","Le jour",IF(C327="t","La tonne",Erreur))))))))</f>
        <v>Le forfait</v>
      </c>
      <c r="C329" s="8"/>
      <c r="D329" s="47"/>
    </row>
    <row r="330" spans="1:4" ht="30" customHeight="1" x14ac:dyDescent="0.25">
      <c r="A330" s="9"/>
      <c r="B330" s="10" t="str">
        <f>ConvNumberLetter(D327,1)</f>
        <v>zéro Euro zéro Cent</v>
      </c>
      <c r="C330" s="11"/>
      <c r="D330" s="48"/>
    </row>
    <row r="331" spans="1:4" ht="30" customHeight="1" x14ac:dyDescent="0.25">
      <c r="A331" s="5" t="s">
        <v>282</v>
      </c>
      <c r="B331" s="6" t="s">
        <v>283</v>
      </c>
      <c r="C331" s="8" t="s">
        <v>7</v>
      </c>
      <c r="D331" s="46">
        <v>0</v>
      </c>
    </row>
    <row r="332" spans="1:4" ht="229.5" x14ac:dyDescent="0.25">
      <c r="A332" s="5"/>
      <c r="B332" s="74" t="s">
        <v>284</v>
      </c>
      <c r="C332" s="8"/>
      <c r="D332" s="47"/>
    </row>
    <row r="333" spans="1:4" x14ac:dyDescent="0.25">
      <c r="A333" s="5"/>
      <c r="B333" s="8" t="str">
        <f>IF(C331="ft","Le forfait",IF(C331="u","L'unité",IF(C331="m²","Le mètre carré",IF(C331="m³","Le mètre cube",IF(C331="m","Le mètre",IF(C331="t","La tonne",IF(C331="j","Le jour",IF(C331="t","La tonne",Erreur))))))))</f>
        <v>Le forfait</v>
      </c>
      <c r="C333" s="8"/>
      <c r="D333" s="47"/>
    </row>
    <row r="334" spans="1:4" ht="30" customHeight="1" x14ac:dyDescent="0.25">
      <c r="A334" s="9"/>
      <c r="B334" s="10" t="str">
        <f>ConvNumberLetter(D331,1)</f>
        <v>zéro Euro zéro Cent</v>
      </c>
      <c r="C334" s="11"/>
      <c r="D334" s="48"/>
    </row>
    <row r="335" spans="1:4" ht="30" customHeight="1" x14ac:dyDescent="0.25">
      <c r="A335" s="5" t="s">
        <v>286</v>
      </c>
      <c r="B335" s="6" t="s">
        <v>285</v>
      </c>
      <c r="C335" s="8" t="s">
        <v>7</v>
      </c>
      <c r="D335" s="46">
        <v>0</v>
      </c>
    </row>
    <row r="336" spans="1:4" ht="216" x14ac:dyDescent="0.25">
      <c r="A336" s="5"/>
      <c r="B336" s="74" t="s">
        <v>287</v>
      </c>
      <c r="C336" s="8"/>
      <c r="D336" s="47"/>
    </row>
    <row r="337" spans="1:4" x14ac:dyDescent="0.25">
      <c r="A337" s="5"/>
      <c r="B337" s="8" t="str">
        <f>IF(C335="ft","Le forfait",IF(C335="u","L'unité",IF(C335="m²","Le mètre carré",IF(C335="m³","Le mètre cube",IF(C335="m","Le mètre",IF(C335="t","La tonne",IF(C335="j","Le jour",IF(C335="t","La tonne",Erreur))))))))</f>
        <v>Le forfait</v>
      </c>
      <c r="C337" s="8"/>
      <c r="D337" s="47"/>
    </row>
    <row r="338" spans="1:4" ht="30" customHeight="1" x14ac:dyDescent="0.25">
      <c r="A338" s="9"/>
      <c r="B338" s="10" t="str">
        <f>ConvNumberLetter(D335,1)</f>
        <v>zéro Euro zéro Cent</v>
      </c>
      <c r="C338" s="11"/>
      <c r="D338" s="48"/>
    </row>
    <row r="339" spans="1:4" ht="30" customHeight="1" x14ac:dyDescent="0.25">
      <c r="A339" s="5" t="s">
        <v>288</v>
      </c>
      <c r="B339" s="6" t="s">
        <v>289</v>
      </c>
      <c r="C339" s="8" t="s">
        <v>13</v>
      </c>
      <c r="D339" s="46">
        <v>0</v>
      </c>
    </row>
    <row r="340" spans="1:4" ht="135" x14ac:dyDescent="0.25">
      <c r="A340" s="5"/>
      <c r="B340" s="74" t="s">
        <v>290</v>
      </c>
      <c r="C340" s="8"/>
      <c r="D340" s="47"/>
    </row>
    <row r="341" spans="1:4" x14ac:dyDescent="0.25">
      <c r="A341" s="5"/>
      <c r="B341" s="8" t="str">
        <f>IF(C339="ft","Le forfait",IF(C339="u","L'unité",IF(C339="m²","Le mètre carré",IF(C339="m³","Le mètre cube",IF(C339="m","Le mètre",IF(C339="t","La tonne",IF(C339="j","Le jour",IF(C339="t","La tonne",Erreur))))))))</f>
        <v>Le mètre</v>
      </c>
      <c r="C341" s="8"/>
      <c r="D341" s="47"/>
    </row>
    <row r="342" spans="1:4" ht="30" customHeight="1" x14ac:dyDescent="0.25">
      <c r="A342" s="9"/>
      <c r="B342" s="10" t="str">
        <f>ConvNumberLetter(D339,1)</f>
        <v>zéro Euro zéro Cent</v>
      </c>
      <c r="C342" s="11"/>
      <c r="D342" s="48"/>
    </row>
    <row r="343" spans="1:4" ht="30" customHeight="1" x14ac:dyDescent="0.25">
      <c r="A343" s="5" t="s">
        <v>291</v>
      </c>
      <c r="B343" s="6" t="s">
        <v>292</v>
      </c>
      <c r="C343" s="8" t="s">
        <v>143</v>
      </c>
      <c r="D343" s="46">
        <v>0</v>
      </c>
    </row>
    <row r="344" spans="1:4" ht="162" x14ac:dyDescent="0.25">
      <c r="A344" s="5"/>
      <c r="B344" s="74" t="s">
        <v>293</v>
      </c>
      <c r="C344" s="8"/>
      <c r="D344" s="47"/>
    </row>
    <row r="345" spans="1:4" x14ac:dyDescent="0.25">
      <c r="A345" s="5"/>
      <c r="B345" s="8" t="str">
        <f>IF(C343="ft","Le forfait",IF(C343="u","L'unité",IF(C343="m²","Le mètre carré",IF(C343="m³","Le mètre cube",IF(C343="m","Le mètre",IF(C343="t","La tonne",IF(C343="j","Le jour",IF(C343="t","La tonne",Erreur))))))))</f>
        <v>La tonne</v>
      </c>
      <c r="C345" s="8"/>
      <c r="D345" s="47"/>
    </row>
    <row r="346" spans="1:4" ht="30" customHeight="1" x14ac:dyDescent="0.25">
      <c r="A346" s="9"/>
      <c r="B346" s="10" t="str">
        <f>ConvNumberLetter(D343,1)</f>
        <v>zéro Euro zéro Cent</v>
      </c>
      <c r="C346" s="11"/>
      <c r="D346" s="48"/>
    </row>
    <row r="347" spans="1:4" ht="30" customHeight="1" x14ac:dyDescent="0.25">
      <c r="A347" s="5" t="s">
        <v>294</v>
      </c>
      <c r="B347" s="6" t="s">
        <v>295</v>
      </c>
      <c r="C347" s="8" t="s">
        <v>143</v>
      </c>
      <c r="D347" s="46">
        <v>0</v>
      </c>
    </row>
    <row r="348" spans="1:4" ht="30" customHeight="1" x14ac:dyDescent="0.25">
      <c r="A348" s="5"/>
      <c r="B348" s="74" t="s">
        <v>296</v>
      </c>
      <c r="C348" s="8"/>
      <c r="D348" s="47"/>
    </row>
    <row r="349" spans="1:4" x14ac:dyDescent="0.25">
      <c r="A349" s="5"/>
      <c r="B349" s="8" t="str">
        <f>IF(C347="ft","Le forfait",IF(C347="u","L'unité",IF(C347="m²","Le mètre carré",IF(C347="m³","Le mètre cube",IF(C347="m","Le mètre",IF(C347="t","La tonne",IF(C347="j","Le jour",IF(C347="t","La tonne",Erreur))))))))</f>
        <v>La tonne</v>
      </c>
      <c r="C349" s="8"/>
      <c r="D349" s="47"/>
    </row>
    <row r="350" spans="1:4" ht="30" customHeight="1" x14ac:dyDescent="0.25">
      <c r="A350" s="9"/>
      <c r="B350" s="10" t="str">
        <f>ConvNumberLetter(D347,1)</f>
        <v>zéro Euro zéro Cent</v>
      </c>
      <c r="C350" s="11"/>
      <c r="D350" s="48"/>
    </row>
    <row r="351" spans="1:4" ht="30" customHeight="1" x14ac:dyDescent="0.25">
      <c r="A351" s="5" t="s">
        <v>297</v>
      </c>
      <c r="B351" s="6" t="s">
        <v>298</v>
      </c>
      <c r="C351" s="8" t="s">
        <v>7</v>
      </c>
      <c r="D351" s="46">
        <v>0</v>
      </c>
    </row>
    <row r="352" spans="1:4" ht="148.5" x14ac:dyDescent="0.25">
      <c r="A352" s="5"/>
      <c r="B352" s="74" t="s">
        <v>299</v>
      </c>
      <c r="C352" s="8"/>
      <c r="D352" s="47"/>
    </row>
    <row r="353" spans="1:4" x14ac:dyDescent="0.25">
      <c r="A353" s="5"/>
      <c r="B353" s="8" t="str">
        <f>IF(C351="ft","Le forfait",IF(C351="u","L'unité",IF(C351="m²","Le mètre carré",IF(C351="m³","Le mètre cube",IF(C351="m","Le mètre",IF(C351="t","La tonne",IF(C351="j","Le jour",IF(C351="t","La tonne",Erreur))))))))</f>
        <v>Le forfait</v>
      </c>
      <c r="C353" s="8"/>
      <c r="D353" s="47"/>
    </row>
    <row r="354" spans="1:4" ht="30" customHeight="1" x14ac:dyDescent="0.25">
      <c r="A354" s="9"/>
      <c r="B354" s="10" t="str">
        <f>ConvNumberLetter(D351,1)</f>
        <v>zéro Euro zéro Cent</v>
      </c>
      <c r="C354" s="11"/>
      <c r="D354" s="48"/>
    </row>
    <row r="355" spans="1:4" ht="30" customHeight="1" x14ac:dyDescent="0.25">
      <c r="A355" s="5" t="s">
        <v>300</v>
      </c>
      <c r="B355" s="6" t="s">
        <v>301</v>
      </c>
      <c r="C355" s="8" t="s">
        <v>7</v>
      </c>
      <c r="D355" s="46">
        <v>0</v>
      </c>
    </row>
    <row r="356" spans="1:4" ht="81" x14ac:dyDescent="0.25">
      <c r="A356" s="5"/>
      <c r="B356" s="74" t="s">
        <v>302</v>
      </c>
      <c r="C356" s="8"/>
      <c r="D356" s="47"/>
    </row>
    <row r="357" spans="1:4" x14ac:dyDescent="0.25">
      <c r="A357" s="5"/>
      <c r="B357" s="8" t="str">
        <f>IF(C355="ft","Le forfait",IF(C355="u","L'unité",IF(C355="m²","Le mètre carré",IF(C355="m³","Le mètre cube",IF(C355="m","Le mètre",IF(C355="t","La tonne",IF(C355="j","Le jour",IF(C355="t","La tonne",Erreur))))))))</f>
        <v>Le forfait</v>
      </c>
      <c r="C357" s="8"/>
      <c r="D357" s="47"/>
    </row>
    <row r="358" spans="1:4" ht="30" customHeight="1" thickBot="1" x14ac:dyDescent="0.3">
      <c r="A358" s="9"/>
      <c r="B358" s="10" t="str">
        <f>ConvNumberLetter(D355,1)</f>
        <v>zéro Euro zéro Cent</v>
      </c>
      <c r="C358" s="11"/>
      <c r="D358" s="48"/>
    </row>
    <row r="359" spans="1:4" ht="24.95" customHeight="1" thickTop="1" x14ac:dyDescent="0.25">
      <c r="A359" s="3"/>
      <c r="B359" s="4" t="s">
        <v>26</v>
      </c>
      <c r="C359" s="12"/>
      <c r="D359" s="49"/>
    </row>
    <row r="360" spans="1:4" x14ac:dyDescent="0.25">
      <c r="A360" s="5" t="s">
        <v>27</v>
      </c>
      <c r="B360" s="6" t="s">
        <v>28</v>
      </c>
      <c r="C360" s="8" t="s">
        <v>7</v>
      </c>
      <c r="D360" s="46">
        <v>0</v>
      </c>
    </row>
    <row r="361" spans="1:4" ht="40.5" x14ac:dyDescent="0.25">
      <c r="A361" s="5"/>
      <c r="B361" s="7" t="s">
        <v>29</v>
      </c>
      <c r="C361" s="8"/>
      <c r="D361" s="14"/>
    </row>
    <row r="362" spans="1:4" x14ac:dyDescent="0.25">
      <c r="A362" s="5"/>
      <c r="B362" s="8" t="str">
        <f>IF(C360="ft","Le forfait",IF(C360="u","L'unité",IF(C360="m²","Le mètre carré",IF(C360="m³","Le mètre cube",IF(C360="m","Le mètre",IF(C360="t","La tonne",IF(C360="j","Le jour",IF(C360="t","La tonne",Erreur))))))))</f>
        <v>Le forfait</v>
      </c>
      <c r="C362" s="8"/>
      <c r="D362" s="14"/>
    </row>
    <row r="363" spans="1:4" ht="30" customHeight="1" x14ac:dyDescent="0.25">
      <c r="A363" s="9"/>
      <c r="B363" s="10" t="str">
        <f>ConvNumberLetter(D360,1)</f>
        <v>zéro Euro zéro Cent</v>
      </c>
      <c r="C363" s="11"/>
      <c r="D363" s="84"/>
    </row>
    <row r="364" spans="1:4" x14ac:dyDescent="0.25">
      <c r="A364" s="5" t="s">
        <v>269</v>
      </c>
      <c r="B364" s="6" t="s">
        <v>270</v>
      </c>
      <c r="C364" s="8" t="s">
        <v>160</v>
      </c>
      <c r="D364" s="46">
        <v>0</v>
      </c>
    </row>
    <row r="365" spans="1:4" ht="67.5" x14ac:dyDescent="0.25">
      <c r="A365" s="5"/>
      <c r="B365" s="74" t="s">
        <v>271</v>
      </c>
      <c r="C365" s="8"/>
      <c r="D365" s="14"/>
    </row>
    <row r="366" spans="1:4" x14ac:dyDescent="0.25">
      <c r="A366" s="5"/>
      <c r="B366" s="8" t="str">
        <f>IF(C364="ft","Le forfait",IF(C364="u","L'unité",IF(C364="m²","Le mètre carré",IF(C364="m³","Le mètre cube",IF(C364="m","Le mètre",IF(C364="t","La tonne",IF(C364="j","Le jour",IF(C364="t","La tonne",Erreur))))))))</f>
        <v>Le jour</v>
      </c>
      <c r="C366" s="8"/>
      <c r="D366" s="14"/>
    </row>
    <row r="367" spans="1:4" ht="30" customHeight="1" x14ac:dyDescent="0.25">
      <c r="A367" s="9"/>
      <c r="B367" s="10" t="str">
        <f>ConvNumberLetter(D364,1)</f>
        <v>zéro Euro zéro Cent</v>
      </c>
      <c r="C367" s="11"/>
      <c r="D367" s="84"/>
    </row>
    <row r="368" spans="1:4" ht="30" customHeight="1" x14ac:dyDescent="0.25">
      <c r="A368" s="5" t="s">
        <v>272</v>
      </c>
      <c r="B368" s="6" t="s">
        <v>273</v>
      </c>
      <c r="C368" s="8" t="s">
        <v>13</v>
      </c>
      <c r="D368" s="46">
        <v>0</v>
      </c>
    </row>
    <row r="369" spans="1:4" ht="40.5" x14ac:dyDescent="0.25">
      <c r="A369" s="5"/>
      <c r="B369" s="74" t="s">
        <v>274</v>
      </c>
      <c r="C369" s="8"/>
      <c r="D369" s="14"/>
    </row>
    <row r="370" spans="1:4" x14ac:dyDescent="0.25">
      <c r="A370" s="5"/>
      <c r="B370" s="8" t="str">
        <f>IF(C368="ft","Le forfait",IF(C368="u","L'unité",IF(C368="m²","Le mètre carré",IF(C368="m³","Le mètre cube",IF(C368="m","Le mètre",IF(C368="t","La tonne",IF(C368="j","Le jour",IF(C368="t","La tonne",Erreur))))))))</f>
        <v>Le mètre</v>
      </c>
      <c r="C370" s="8"/>
      <c r="D370" s="14"/>
    </row>
    <row r="371" spans="1:4" ht="30" customHeight="1" x14ac:dyDescent="0.25">
      <c r="A371" s="9"/>
      <c r="B371" s="10" t="str">
        <f>ConvNumberLetter(D368,1)</f>
        <v>zéro Euro zéro Cent</v>
      </c>
      <c r="C371" s="11"/>
      <c r="D371" s="84"/>
    </row>
    <row r="372" spans="1:4" x14ac:dyDescent="0.25">
      <c r="A372" s="5" t="s">
        <v>323</v>
      </c>
      <c r="B372" s="6" t="s">
        <v>324</v>
      </c>
      <c r="C372" s="8" t="s">
        <v>12</v>
      </c>
      <c r="D372" s="46">
        <v>0</v>
      </c>
    </row>
    <row r="373" spans="1:4" ht="270" x14ac:dyDescent="0.25">
      <c r="A373" s="5"/>
      <c r="B373" s="85" t="s">
        <v>325</v>
      </c>
      <c r="C373" s="8"/>
      <c r="D373" s="47"/>
    </row>
    <row r="374" spans="1:4" x14ac:dyDescent="0.25">
      <c r="A374" s="5"/>
      <c r="B374" s="8" t="str">
        <f>IF(C372="ft","Le forfait",IF(C372="u","L'unité",IF(C372="m²","Le mètre carré",IF(C372="m³","Le mètre cube",IF(C372="m","Le mètre",Erreur)))))</f>
        <v>L'unité</v>
      </c>
      <c r="C374" s="8"/>
      <c r="D374" s="47"/>
    </row>
    <row r="375" spans="1:4" ht="30" customHeight="1" thickBot="1" x14ac:dyDescent="0.3">
      <c r="A375" s="65"/>
      <c r="B375" s="66" t="str">
        <f>ConvNumberLetter(D372,1)</f>
        <v>zéro Euro zéro Cent</v>
      </c>
      <c r="C375" s="67"/>
      <c r="D375" s="90"/>
    </row>
    <row r="376" spans="1:4" ht="15.75" thickTop="1" x14ac:dyDescent="0.25">
      <c r="D376" s="69"/>
    </row>
    <row r="377" spans="1:4" x14ac:dyDescent="0.25">
      <c r="D377" s="69"/>
    </row>
    <row r="378" spans="1:4" x14ac:dyDescent="0.25">
      <c r="A378" s="17" t="s">
        <v>45</v>
      </c>
      <c r="B378" s="18"/>
      <c r="C378" s="15"/>
      <c r="D378" s="15"/>
    </row>
    <row r="379" spans="1:4" x14ac:dyDescent="0.25">
      <c r="A379" s="17" t="s">
        <v>46</v>
      </c>
      <c r="B379" s="19"/>
      <c r="C379" s="15"/>
      <c r="D379" s="15"/>
    </row>
    <row r="380" spans="1:4" x14ac:dyDescent="0.25">
      <c r="A380" s="18"/>
      <c r="B380" s="18"/>
      <c r="C380" s="15"/>
      <c r="D380" s="15"/>
    </row>
    <row r="381" spans="1:4" x14ac:dyDescent="0.25">
      <c r="A381" s="18" t="s">
        <v>47</v>
      </c>
      <c r="B381" s="18"/>
      <c r="C381" s="15"/>
      <c r="D381" s="15"/>
    </row>
    <row r="382" spans="1:4" x14ac:dyDescent="0.25">
      <c r="A382" s="15"/>
      <c r="B382" s="15"/>
      <c r="C382" s="15"/>
      <c r="D382" s="15"/>
    </row>
    <row r="383" spans="1:4" x14ac:dyDescent="0.25">
      <c r="A383" s="15"/>
      <c r="B383" s="15"/>
      <c r="C383" s="15"/>
      <c r="D383" s="15"/>
    </row>
    <row r="384" spans="1:4" x14ac:dyDescent="0.25">
      <c r="A384" s="15"/>
      <c r="B384" s="15"/>
      <c r="C384" s="15"/>
      <c r="D384" s="15"/>
    </row>
    <row r="385" spans="1:4" x14ac:dyDescent="0.25">
      <c r="A385" s="15"/>
      <c r="B385" s="15"/>
      <c r="C385" s="15"/>
      <c r="D385" s="15"/>
    </row>
    <row r="386" spans="1:4" x14ac:dyDescent="0.25">
      <c r="A386" s="15"/>
      <c r="B386" s="15"/>
      <c r="C386" s="15"/>
      <c r="D386" s="15"/>
    </row>
    <row r="387" spans="1:4" ht="16.5" x14ac:dyDescent="0.3">
      <c r="C387" s="2"/>
      <c r="D387" s="2"/>
    </row>
    <row r="388" spans="1:4" x14ac:dyDescent="0.25">
      <c r="C388" s="21" t="s">
        <v>48</v>
      </c>
      <c r="D388" s="20">
        <f>SUM(D10:D378)</f>
        <v>0</v>
      </c>
    </row>
    <row r="389" spans="1:4" ht="16.5" x14ac:dyDescent="0.3">
      <c r="C389" s="2"/>
      <c r="D389" s="2"/>
    </row>
    <row r="390" spans="1:4" ht="16.5" x14ac:dyDescent="0.3">
      <c r="C390" s="2"/>
      <c r="D390" s="2"/>
    </row>
    <row r="391" spans="1:4" ht="16.5" x14ac:dyDescent="0.3">
      <c r="C391" s="2"/>
      <c r="D391" s="2"/>
    </row>
  </sheetData>
  <autoFilter ref="A9:M375"/>
  <mergeCells count="6">
    <mergeCell ref="B266:B267"/>
    <mergeCell ref="A5:D5"/>
    <mergeCell ref="A6:D6"/>
    <mergeCell ref="A7:D7"/>
    <mergeCell ref="G5:M8"/>
    <mergeCell ref="B257:B258"/>
  </mergeCells>
  <printOptions horizontalCentered="1"/>
  <pageMargins left="0.23622047244094491" right="0.23622047244094491" top="0.74803149606299213" bottom="0.74803149606299213" header="0.31496062992125984" footer="0.31496062992125984"/>
  <pageSetup paperSize="9" orientation="portrait" r:id="rId1"/>
  <headerFooter>
    <oddHeader>&amp;C&amp;"Century Gothic,Gras"&amp;10Bordereau des Prix Unitaires</oddHeader>
    <oddFooter>&amp;R&amp;"Century Gothic,Normal"&amp;9&amp;P/&amp;N</oddFooter>
  </headerFooter>
  <rowBreaks count="35" manualBreakCount="35">
    <brk id="14" max="3" man="1"/>
    <brk id="22" max="3" man="1"/>
    <brk id="30" max="3" man="1"/>
    <brk id="34" max="3" man="1"/>
    <brk id="43" max="3" man="1"/>
    <brk id="55" max="3" man="1"/>
    <brk id="67" max="3" man="1"/>
    <brk id="87" max="3" man="1"/>
    <brk id="95" max="3" man="1"/>
    <brk id="107" max="3" man="1"/>
    <brk id="120" max="3" man="1"/>
    <brk id="136" max="3" man="1"/>
    <brk id="141" max="3" man="1"/>
    <brk id="150" max="3" man="1"/>
    <brk id="158" max="3" man="1"/>
    <brk id="167" max="3" man="1"/>
    <brk id="175" max="3" man="1"/>
    <brk id="188" max="3" man="1"/>
    <brk id="207" max="3" man="1"/>
    <brk id="219" max="3" man="1"/>
    <brk id="225" max="3" man="1"/>
    <brk id="235" max="3" man="1"/>
    <brk id="247" max="3" man="1"/>
    <brk id="255" max="3" man="1"/>
    <brk id="264" max="3" man="1"/>
    <brk id="269" max="3" man="1"/>
    <brk id="279" max="3" man="1"/>
    <brk id="295" max="3" man="1"/>
    <brk id="304" max="3" man="1"/>
    <brk id="316" max="3" man="1"/>
    <brk id="326" max="3" man="1"/>
    <brk id="330" max="3" man="1"/>
    <brk id="338" max="3" man="1"/>
    <brk id="350" max="3" man="1"/>
    <brk id="35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2"/>
  <sheetViews>
    <sheetView view="pageBreakPreview" zoomScale="70" zoomScaleNormal="100" zoomScaleSheetLayoutView="70" workbookViewId="0">
      <selection activeCell="D5" sqref="D5"/>
    </sheetView>
  </sheetViews>
  <sheetFormatPr baseColWidth="10" defaultRowHeight="15" x14ac:dyDescent="0.25"/>
  <cols>
    <col min="1" max="1" width="113.85546875" customWidth="1"/>
    <col min="6" max="6" width="10.42578125" customWidth="1"/>
    <col min="8" max="8" width="7" customWidth="1"/>
    <col min="9" max="9" width="8.140625" customWidth="1"/>
  </cols>
  <sheetData>
    <row r="1" ht="409.6" customHeight="1" x14ac:dyDescent="0.25"/>
    <row r="2" ht="222.75" customHeight="1" x14ac:dyDescent="0.25"/>
  </sheetData>
  <printOptions horizontalCentered="1" verticalCentered="1"/>
  <pageMargins left="0" right="0" top="0" bottom="0" header="0" footer="0"/>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H32"/>
  <sheetViews>
    <sheetView view="pageBreakPreview" zoomScaleNormal="100" zoomScaleSheetLayoutView="100" workbookViewId="0">
      <selection activeCell="H26" sqref="H26"/>
    </sheetView>
  </sheetViews>
  <sheetFormatPr baseColWidth="10" defaultColWidth="11.42578125" defaultRowHeight="15" x14ac:dyDescent="0.25"/>
  <cols>
    <col min="1" max="1" width="7.7109375" customWidth="1"/>
    <col min="2" max="2" width="55.7109375" customWidth="1"/>
    <col min="3" max="3" width="7.7109375" customWidth="1"/>
    <col min="4" max="4" width="10" customWidth="1"/>
    <col min="5" max="5" width="14" customWidth="1"/>
    <col min="6" max="6" width="14.7109375" bestFit="1" customWidth="1"/>
    <col min="10" max="10" width="13.7109375" bestFit="1" customWidth="1"/>
    <col min="11" max="11" width="13.140625" bestFit="1" customWidth="1"/>
  </cols>
  <sheetData>
    <row r="2" spans="1:8" x14ac:dyDescent="0.25">
      <c r="B2" s="39" t="s">
        <v>49</v>
      </c>
    </row>
    <row r="3" spans="1:8" x14ac:dyDescent="0.25">
      <c r="B3" s="39" t="s">
        <v>50</v>
      </c>
    </row>
    <row r="5" spans="1:8" ht="18" x14ac:dyDescent="0.25">
      <c r="A5" s="92" t="str">
        <f>BPU!A5</f>
        <v>Commune de Camaret-sur-Aigues</v>
      </c>
      <c r="B5" s="92"/>
      <c r="C5" s="92"/>
      <c r="D5" s="92"/>
      <c r="E5" s="92"/>
      <c r="F5" s="92"/>
    </row>
    <row r="6" spans="1:8" ht="30.95" customHeight="1" x14ac:dyDescent="0.25">
      <c r="A6" s="96" t="str">
        <f>BPU!A6</f>
        <v>Aménagement urbain - Requalification de l' Avenue du Mont Ventoux 
et de l'entrée de ville Sud-Est</v>
      </c>
      <c r="B6" s="96"/>
      <c r="C6" s="96"/>
      <c r="D6" s="96"/>
      <c r="E6" s="96"/>
      <c r="F6" s="96"/>
    </row>
    <row r="7" spans="1:8" ht="15.75" x14ac:dyDescent="0.25">
      <c r="A7" s="94" t="str">
        <f>BPU!A7</f>
        <v>Lot 1 - Terrassements - Voiries - Réseaux humides</v>
      </c>
      <c r="B7" s="94"/>
      <c r="C7" s="94"/>
      <c r="D7" s="94"/>
      <c r="E7" s="94"/>
      <c r="F7" s="94"/>
    </row>
    <row r="8" spans="1:8" ht="15.75" x14ac:dyDescent="0.25">
      <c r="A8" s="94" t="s">
        <v>322</v>
      </c>
      <c r="B8" s="94"/>
      <c r="C8" s="94"/>
      <c r="D8" s="94"/>
      <c r="E8" s="94"/>
      <c r="F8" s="94"/>
    </row>
    <row r="9" spans="1:8" ht="15.75" x14ac:dyDescent="0.25">
      <c r="A9" s="76"/>
      <c r="B9" s="76"/>
      <c r="C9" s="76"/>
      <c r="D9" s="76"/>
      <c r="E9" s="76"/>
      <c r="F9" s="76"/>
    </row>
    <row r="10" spans="1:8" ht="15.75" x14ac:dyDescent="0.25">
      <c r="A10" s="15"/>
      <c r="B10" s="22" t="s">
        <v>121</v>
      </c>
      <c r="C10" s="15"/>
      <c r="D10" s="15"/>
      <c r="E10" s="15"/>
      <c r="F10" s="15"/>
    </row>
    <row r="11" spans="1:8" ht="9.75" customHeight="1" x14ac:dyDescent="0.25">
      <c r="A11" s="15"/>
      <c r="B11" s="22"/>
      <c r="C11" s="15"/>
      <c r="D11" s="15"/>
      <c r="E11" s="15"/>
      <c r="F11" s="15"/>
    </row>
    <row r="12" spans="1:8" ht="15.75" x14ac:dyDescent="0.25">
      <c r="A12" s="15"/>
      <c r="B12" s="22"/>
      <c r="C12" s="15"/>
      <c r="D12" s="15"/>
      <c r="E12" s="15"/>
      <c r="F12" s="25"/>
    </row>
    <row r="13" spans="1:8" ht="15.75" x14ac:dyDescent="0.25">
      <c r="A13" s="15"/>
      <c r="B13" s="22"/>
      <c r="C13" s="15"/>
      <c r="D13" s="15"/>
      <c r="E13" s="15"/>
      <c r="F13" s="15"/>
    </row>
    <row r="14" spans="1:8" ht="15.75" x14ac:dyDescent="0.25">
      <c r="A14" s="15"/>
      <c r="B14" s="22" t="str">
        <f>'DQE TF'!A8</f>
        <v>TRANCHE FERME</v>
      </c>
      <c r="C14" s="15"/>
      <c r="D14" s="15"/>
      <c r="E14" s="15"/>
      <c r="F14" s="56">
        <f>'DQE TF'!F35</f>
        <v>0</v>
      </c>
      <c r="H14" s="45"/>
    </row>
    <row r="15" spans="1:8" ht="15.75" x14ac:dyDescent="0.25">
      <c r="A15" s="15"/>
      <c r="B15" s="22"/>
      <c r="C15" s="15"/>
      <c r="D15" s="15"/>
      <c r="E15" s="15"/>
      <c r="F15" s="56"/>
    </row>
    <row r="16" spans="1:8" ht="15.75" x14ac:dyDescent="0.25">
      <c r="A16" s="15"/>
      <c r="B16" s="22" t="str">
        <f>'DQE TO'!A8</f>
        <v>TRANCHE OPTIONNELLE</v>
      </c>
      <c r="C16" s="15"/>
      <c r="D16" s="15"/>
      <c r="E16" s="15"/>
      <c r="F16" s="56">
        <f>'DQE TO'!F27</f>
        <v>0</v>
      </c>
      <c r="H16" s="45"/>
    </row>
    <row r="17" spans="1:8" ht="16.5" thickBot="1" x14ac:dyDescent="0.3">
      <c r="A17" s="15"/>
      <c r="B17" s="22"/>
      <c r="C17" s="15"/>
      <c r="D17" s="15"/>
      <c r="E17" s="15"/>
      <c r="F17" s="56"/>
    </row>
    <row r="18" spans="1:8" ht="15.75" x14ac:dyDescent="0.25">
      <c r="A18" s="15"/>
      <c r="B18" s="22"/>
      <c r="C18" s="24"/>
      <c r="D18" s="24"/>
      <c r="E18" s="24"/>
      <c r="F18" s="57"/>
    </row>
    <row r="19" spans="1:8" ht="15.75" x14ac:dyDescent="0.25">
      <c r="A19" s="15"/>
      <c r="B19" s="22"/>
      <c r="C19" s="15"/>
      <c r="D19" s="25" t="s">
        <v>39</v>
      </c>
      <c r="F19" s="56">
        <f>SUM(F14:F16)</f>
        <v>0</v>
      </c>
      <c r="H19" s="45"/>
    </row>
    <row r="20" spans="1:8" ht="15.75" x14ac:dyDescent="0.25">
      <c r="A20" s="15"/>
      <c r="B20" s="22"/>
      <c r="C20" s="15"/>
      <c r="D20" s="15"/>
      <c r="F20" s="56"/>
    </row>
    <row r="21" spans="1:8" ht="16.5" x14ac:dyDescent="0.3">
      <c r="A21" s="15"/>
      <c r="B21" s="22"/>
      <c r="C21" s="25" t="s">
        <v>40</v>
      </c>
      <c r="D21" s="26">
        <v>0.2</v>
      </c>
      <c r="F21" s="58">
        <f>F19*D21</f>
        <v>0</v>
      </c>
    </row>
    <row r="22" spans="1:8" ht="15.75" x14ac:dyDescent="0.25">
      <c r="A22" s="15"/>
      <c r="B22" s="22"/>
      <c r="C22" s="15"/>
      <c r="D22" s="15"/>
      <c r="F22" s="56"/>
    </row>
    <row r="23" spans="1:8" ht="15.75" x14ac:dyDescent="0.25">
      <c r="A23" s="15"/>
      <c r="B23" s="22"/>
      <c r="C23" s="15"/>
      <c r="D23" s="25" t="s">
        <v>41</v>
      </c>
      <c r="F23" s="56">
        <f>F19+F21</f>
        <v>0</v>
      </c>
    </row>
    <row r="24" spans="1:8" ht="16.5" thickBot="1" x14ac:dyDescent="0.3">
      <c r="A24" s="15"/>
      <c r="B24" s="22"/>
      <c r="C24" s="27"/>
      <c r="D24" s="27"/>
      <c r="E24" s="27"/>
      <c r="F24" s="28"/>
    </row>
    <row r="25" spans="1:8" ht="15.75" x14ac:dyDescent="0.25">
      <c r="A25" s="15"/>
      <c r="B25" s="22"/>
      <c r="C25" s="15"/>
      <c r="D25" s="15"/>
      <c r="E25" s="15"/>
      <c r="F25" s="23"/>
    </row>
    <row r="26" spans="1:8" ht="15.75" x14ac:dyDescent="0.25">
      <c r="A26" s="15"/>
      <c r="B26" s="22"/>
      <c r="C26" s="15"/>
      <c r="D26" s="15"/>
      <c r="E26" s="15"/>
      <c r="F26" s="56"/>
    </row>
    <row r="27" spans="1:8" ht="15.75" x14ac:dyDescent="0.25">
      <c r="A27" s="15"/>
      <c r="B27" s="22"/>
      <c r="C27" s="15"/>
      <c r="D27" s="15"/>
      <c r="E27" s="15"/>
      <c r="F27" s="23"/>
    </row>
    <row r="28" spans="1:8" ht="15.75" x14ac:dyDescent="0.25">
      <c r="A28" s="15"/>
      <c r="B28" s="22"/>
      <c r="C28" s="15"/>
      <c r="D28" s="15"/>
      <c r="E28" s="15"/>
      <c r="F28" s="56"/>
    </row>
    <row r="29" spans="1:8" ht="15.75" x14ac:dyDescent="0.25">
      <c r="A29" s="15"/>
      <c r="B29" s="22"/>
      <c r="C29" s="15"/>
      <c r="D29" s="15"/>
      <c r="E29" s="15"/>
      <c r="F29" s="23"/>
    </row>
    <row r="30" spans="1:8" ht="15.75" x14ac:dyDescent="0.25">
      <c r="A30" s="15"/>
      <c r="B30" s="22"/>
      <c r="C30" s="15"/>
      <c r="D30" s="15"/>
      <c r="E30" s="15"/>
      <c r="F30" s="23"/>
    </row>
    <row r="31" spans="1:8" x14ac:dyDescent="0.25">
      <c r="C31" s="16"/>
      <c r="D31" s="16"/>
      <c r="E31" s="16"/>
      <c r="F31" s="16"/>
    </row>
    <row r="32" spans="1:8" x14ac:dyDescent="0.25">
      <c r="C32" s="16"/>
      <c r="D32" s="16"/>
      <c r="E32" s="16"/>
      <c r="F32" s="16"/>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Q187"/>
  <sheetViews>
    <sheetView view="pageBreakPreview" zoomScaleNormal="100" zoomScaleSheetLayoutView="100" workbookViewId="0">
      <selection activeCell="J147" sqref="J147"/>
    </sheetView>
  </sheetViews>
  <sheetFormatPr baseColWidth="10" defaultColWidth="11.42578125" defaultRowHeight="15" x14ac:dyDescent="0.25"/>
  <cols>
    <col min="1" max="1" width="7.7109375" customWidth="1"/>
    <col min="2" max="2" width="55.7109375" customWidth="1"/>
    <col min="3" max="3" width="7.7109375" customWidth="1"/>
    <col min="4" max="4" width="10" customWidth="1"/>
    <col min="5" max="5" width="14" customWidth="1"/>
    <col min="6" max="6" width="14.7109375" bestFit="1" customWidth="1"/>
    <col min="10" max="10" width="13.7109375" bestFit="1" customWidth="1"/>
    <col min="11" max="11" width="13.140625" bestFit="1" customWidth="1"/>
  </cols>
  <sheetData>
    <row r="2" spans="1:8" x14ac:dyDescent="0.25">
      <c r="B2" s="39" t="s">
        <v>49</v>
      </c>
    </row>
    <row r="3" spans="1:8" x14ac:dyDescent="0.25">
      <c r="B3" s="39" t="s">
        <v>50</v>
      </c>
    </row>
    <row r="5" spans="1:8" ht="18" x14ac:dyDescent="0.25">
      <c r="A5" s="92" t="str">
        <f>BPU!A5</f>
        <v>Commune de Camaret-sur-Aigues</v>
      </c>
      <c r="B5" s="92"/>
      <c r="C5" s="92"/>
      <c r="D5" s="92"/>
      <c r="E5" s="92"/>
      <c r="F5" s="92"/>
    </row>
    <row r="6" spans="1:8" ht="30.95" customHeight="1" x14ac:dyDescent="0.25">
      <c r="A6" s="96" t="str">
        <f>BPU!A6</f>
        <v>Aménagement urbain - Requalification de l' Avenue du Mont Ventoux 
et de l'entrée de ville Sud-Est</v>
      </c>
      <c r="B6" s="96"/>
      <c r="C6" s="96"/>
      <c r="D6" s="96"/>
      <c r="E6" s="96"/>
      <c r="F6" s="96"/>
    </row>
    <row r="7" spans="1:8" ht="15.75" x14ac:dyDescent="0.25">
      <c r="A7" s="94" t="str">
        <f>BPU!A7</f>
        <v>Lot 1 - Terrassements - Voiries - Réseaux humides</v>
      </c>
      <c r="B7" s="94"/>
      <c r="C7" s="94"/>
      <c r="D7" s="94"/>
      <c r="E7" s="94"/>
      <c r="F7" s="94"/>
    </row>
    <row r="8" spans="1:8" ht="15.75" x14ac:dyDescent="0.25">
      <c r="A8" s="94" t="s">
        <v>304</v>
      </c>
      <c r="B8" s="94"/>
      <c r="C8" s="94"/>
      <c r="D8" s="94"/>
      <c r="E8" s="94"/>
      <c r="F8" s="94"/>
    </row>
    <row r="9" spans="1:8" ht="15.75" x14ac:dyDescent="0.25">
      <c r="A9" s="73"/>
      <c r="B9" s="73"/>
      <c r="C9" s="73"/>
      <c r="D9" s="73"/>
      <c r="E9" s="73"/>
      <c r="F9" s="73"/>
    </row>
    <row r="10" spans="1:8" ht="15.75" x14ac:dyDescent="0.25">
      <c r="A10" s="15"/>
      <c r="B10" s="22" t="s">
        <v>121</v>
      </c>
      <c r="C10" s="15"/>
      <c r="D10" s="15"/>
      <c r="E10" s="15"/>
      <c r="F10" s="15"/>
    </row>
    <row r="11" spans="1:8" ht="9.75" customHeight="1" x14ac:dyDescent="0.25">
      <c r="A11" s="15"/>
      <c r="B11" s="22"/>
      <c r="C11" s="15"/>
      <c r="D11" s="15"/>
      <c r="E11" s="15"/>
      <c r="F11" s="15"/>
    </row>
    <row r="12" spans="1:8" ht="15.75" x14ac:dyDescent="0.25">
      <c r="A12" s="15"/>
      <c r="B12" s="22"/>
      <c r="C12" s="15"/>
      <c r="D12" s="15"/>
      <c r="E12" s="15"/>
      <c r="F12" s="25"/>
    </row>
    <row r="13" spans="1:8" ht="15.75" x14ac:dyDescent="0.25">
      <c r="A13" s="15"/>
      <c r="B13" s="22"/>
      <c r="C13" s="15"/>
      <c r="D13" s="15"/>
      <c r="E13" s="15"/>
      <c r="F13" s="15"/>
    </row>
    <row r="14" spans="1:8" ht="15.75" x14ac:dyDescent="0.25">
      <c r="A14" s="15"/>
      <c r="B14" s="22" t="str">
        <f>B49</f>
        <v>IC - INSTALLATION DE CHANTIER</v>
      </c>
      <c r="C14" s="15"/>
      <c r="D14" s="15"/>
      <c r="E14" s="15"/>
      <c r="F14" s="56">
        <f>F56</f>
        <v>0</v>
      </c>
      <c r="H14" s="45"/>
    </row>
    <row r="15" spans="1:8" ht="15.75" x14ac:dyDescent="0.25">
      <c r="A15" s="15"/>
      <c r="B15" s="22"/>
      <c r="C15" s="15"/>
      <c r="D15" s="15"/>
      <c r="E15" s="15"/>
      <c r="F15" s="56"/>
    </row>
    <row r="16" spans="1:8" ht="15.75" x14ac:dyDescent="0.25">
      <c r="A16" s="15"/>
      <c r="B16" s="22" t="str">
        <f>B58</f>
        <v>TP - TRAVAUX PREPARATOIRES</v>
      </c>
      <c r="C16" s="15"/>
      <c r="D16" s="15"/>
      <c r="E16" s="15"/>
      <c r="F16" s="56">
        <f>F85</f>
        <v>0</v>
      </c>
      <c r="H16" s="45"/>
    </row>
    <row r="17" spans="1:8" ht="15.75" x14ac:dyDescent="0.25">
      <c r="A17" s="15"/>
      <c r="B17" s="22"/>
      <c r="C17" s="15"/>
      <c r="D17" s="15"/>
      <c r="E17" s="15"/>
      <c r="F17" s="56"/>
    </row>
    <row r="18" spans="1:8" ht="15.75" x14ac:dyDescent="0.25">
      <c r="A18" s="15"/>
      <c r="B18" s="22" t="str">
        <f>B87</f>
        <v>TG - TERRASSEMENTS GENERAUX</v>
      </c>
      <c r="C18" s="15"/>
      <c r="D18" s="15"/>
      <c r="E18" s="15"/>
      <c r="F18" s="56">
        <f>F94</f>
        <v>0</v>
      </c>
      <c r="H18" s="45"/>
    </row>
    <row r="19" spans="1:8" ht="15.75" x14ac:dyDescent="0.25">
      <c r="A19" s="15"/>
      <c r="B19" s="22"/>
      <c r="C19" s="15"/>
      <c r="D19" s="15"/>
      <c r="E19" s="15"/>
      <c r="F19" s="56"/>
    </row>
    <row r="20" spans="1:8" ht="15.75" x14ac:dyDescent="0.25">
      <c r="A20" s="15"/>
      <c r="B20" s="22" t="str">
        <f>B97</f>
        <v>CH - CHAUSSEE - STATIONNEMENTS</v>
      </c>
      <c r="C20" s="15"/>
      <c r="D20" s="15"/>
      <c r="E20" s="15"/>
      <c r="F20" s="56">
        <f>F105</f>
        <v>0</v>
      </c>
      <c r="H20" s="45"/>
    </row>
    <row r="21" spans="1:8" ht="15.75" x14ac:dyDescent="0.25">
      <c r="A21" s="15"/>
      <c r="B21" s="22"/>
      <c r="C21" s="15"/>
      <c r="D21" s="15"/>
      <c r="E21" s="15"/>
      <c r="F21" s="56"/>
    </row>
    <row r="22" spans="1:8" ht="15.75" x14ac:dyDescent="0.25">
      <c r="A22" s="15"/>
      <c r="B22" s="22" t="str">
        <f>B107</f>
        <v>BC - BORDURES - CANIVEAUX</v>
      </c>
      <c r="C22" s="15"/>
      <c r="D22" s="15"/>
      <c r="E22" s="15"/>
      <c r="F22" s="56">
        <f>F121</f>
        <v>0</v>
      </c>
      <c r="H22" s="45"/>
    </row>
    <row r="23" spans="1:8" ht="15.75" x14ac:dyDescent="0.25">
      <c r="A23" s="15"/>
      <c r="B23" s="22"/>
      <c r="C23" s="15"/>
      <c r="D23" s="15"/>
      <c r="E23" s="15"/>
      <c r="F23" s="56"/>
    </row>
    <row r="24" spans="1:8" ht="15.75" x14ac:dyDescent="0.25">
      <c r="A24" s="15"/>
      <c r="B24" s="22" t="str">
        <f>B123</f>
        <v>EP - EAUX PLUVIALES</v>
      </c>
      <c r="C24" s="15"/>
      <c r="D24" s="15"/>
      <c r="E24" s="15"/>
      <c r="F24" s="56">
        <f>F142</f>
        <v>0</v>
      </c>
      <c r="H24" s="45"/>
    </row>
    <row r="25" spans="1:8" ht="15.75" x14ac:dyDescent="0.25">
      <c r="A25" s="15"/>
      <c r="B25" s="22"/>
      <c r="C25" s="15"/>
      <c r="D25" s="15"/>
      <c r="E25" s="15"/>
      <c r="F25" s="56"/>
    </row>
    <row r="26" spans="1:8" ht="15.75" x14ac:dyDescent="0.25">
      <c r="A26" s="15"/>
      <c r="B26" s="22" t="str">
        <f>B144</f>
        <v>SP - SIGNALISATION DE POLICE</v>
      </c>
      <c r="C26" s="15"/>
      <c r="D26" s="15"/>
      <c r="E26" s="15"/>
      <c r="F26" s="56">
        <f>F149</f>
        <v>0</v>
      </c>
      <c r="H26" s="45"/>
    </row>
    <row r="27" spans="1:8" ht="15.75" x14ac:dyDescent="0.25">
      <c r="A27" s="15"/>
      <c r="B27" s="22"/>
      <c r="C27" s="15"/>
      <c r="D27" s="15"/>
      <c r="E27" s="15"/>
      <c r="F27" s="56"/>
    </row>
    <row r="28" spans="1:8" ht="15.75" x14ac:dyDescent="0.25">
      <c r="A28" s="15"/>
      <c r="B28" s="22" t="str">
        <f>B152</f>
        <v>PI - INCENDIE</v>
      </c>
      <c r="C28" s="15"/>
      <c r="D28" s="15"/>
      <c r="E28" s="15"/>
      <c r="F28" s="56">
        <f>F154</f>
        <v>0</v>
      </c>
    </row>
    <row r="29" spans="1:8" ht="15.75" x14ac:dyDescent="0.25">
      <c r="A29" s="15"/>
      <c r="B29" s="22"/>
      <c r="C29" s="15"/>
      <c r="D29" s="15"/>
      <c r="E29" s="15"/>
      <c r="F29" s="56"/>
    </row>
    <row r="30" spans="1:8" ht="15.75" x14ac:dyDescent="0.25">
      <c r="A30" s="15"/>
      <c r="B30" s="22" t="str">
        <f>B156</f>
        <v>AM - AMIANTE</v>
      </c>
      <c r="C30" s="15"/>
      <c r="D30" s="15"/>
      <c r="E30" s="15"/>
      <c r="F30" s="56">
        <f>F166</f>
        <v>0</v>
      </c>
      <c r="H30" s="45"/>
    </row>
    <row r="31" spans="1:8" ht="15.75" x14ac:dyDescent="0.25">
      <c r="A31" s="15"/>
      <c r="B31" s="22"/>
      <c r="C31" s="15"/>
      <c r="D31" s="15"/>
      <c r="E31" s="15"/>
      <c r="F31" s="56"/>
    </row>
    <row r="32" spans="1:8" ht="15.75" x14ac:dyDescent="0.25">
      <c r="A32" s="15"/>
      <c r="B32" s="22" t="str">
        <f>B168</f>
        <v>DV - TRAVAUX DIVERS</v>
      </c>
      <c r="C32" s="15"/>
      <c r="D32" s="15"/>
      <c r="E32" s="15"/>
      <c r="F32" s="56">
        <f>F173</f>
        <v>0</v>
      </c>
      <c r="H32" s="45"/>
    </row>
    <row r="33" spans="1:8" ht="16.5" thickBot="1" x14ac:dyDescent="0.3">
      <c r="A33" s="15"/>
      <c r="B33" s="22"/>
      <c r="C33" s="15"/>
      <c r="D33" s="15"/>
      <c r="E33" s="15"/>
      <c r="F33" s="56"/>
    </row>
    <row r="34" spans="1:8" ht="15.75" x14ac:dyDescent="0.25">
      <c r="A34" s="15"/>
      <c r="B34" s="22"/>
      <c r="C34" s="24"/>
      <c r="D34" s="24"/>
      <c r="E34" s="24"/>
      <c r="F34" s="57"/>
    </row>
    <row r="35" spans="1:8" ht="15.75" x14ac:dyDescent="0.25">
      <c r="A35" s="15"/>
      <c r="B35" s="22"/>
      <c r="C35" s="15"/>
      <c r="D35" s="25" t="s">
        <v>39</v>
      </c>
      <c r="F35" s="56">
        <f>SUM(F14:F32)</f>
        <v>0</v>
      </c>
      <c r="H35" s="45"/>
    </row>
    <row r="36" spans="1:8" ht="15.75" x14ac:dyDescent="0.25">
      <c r="A36" s="15"/>
      <c r="B36" s="22"/>
      <c r="C36" s="15"/>
      <c r="D36" s="15"/>
      <c r="F36" s="56"/>
    </row>
    <row r="37" spans="1:8" ht="16.5" x14ac:dyDescent="0.3">
      <c r="A37" s="15"/>
      <c r="B37" s="22"/>
      <c r="C37" s="25" t="s">
        <v>40</v>
      </c>
      <c r="D37" s="26">
        <v>0.2</v>
      </c>
      <c r="F37" s="58">
        <f>F35*D37</f>
        <v>0</v>
      </c>
    </row>
    <row r="38" spans="1:8" ht="15.75" x14ac:dyDescent="0.25">
      <c r="A38" s="15"/>
      <c r="B38" s="22"/>
      <c r="C38" s="15"/>
      <c r="D38" s="15"/>
      <c r="F38" s="56"/>
    </row>
    <row r="39" spans="1:8" ht="15.75" x14ac:dyDescent="0.25">
      <c r="A39" s="15"/>
      <c r="B39" s="22"/>
      <c r="C39" s="15"/>
      <c r="D39" s="25" t="s">
        <v>41</v>
      </c>
      <c r="F39" s="56">
        <f>F35+F37</f>
        <v>0</v>
      </c>
    </row>
    <row r="40" spans="1:8" ht="16.5" thickBot="1" x14ac:dyDescent="0.3">
      <c r="A40" s="15"/>
      <c r="B40" s="22"/>
      <c r="C40" s="27"/>
      <c r="D40" s="27"/>
      <c r="E40" s="27"/>
      <c r="F40" s="28"/>
    </row>
    <row r="41" spans="1:8" ht="15.75" x14ac:dyDescent="0.25">
      <c r="A41" s="15"/>
      <c r="B41" s="22"/>
      <c r="C41" s="15"/>
      <c r="D41" s="15"/>
      <c r="E41" s="15"/>
      <c r="F41" s="23"/>
    </row>
    <row r="42" spans="1:8" ht="15.75" x14ac:dyDescent="0.25">
      <c r="A42" s="15"/>
      <c r="B42" s="22"/>
      <c r="C42" s="15"/>
      <c r="D42" s="15"/>
      <c r="E42" s="15"/>
      <c r="F42" s="56"/>
    </row>
    <row r="43" spans="1:8" ht="15.75" x14ac:dyDescent="0.25">
      <c r="A43" s="15"/>
      <c r="B43" s="22"/>
      <c r="C43" s="15"/>
      <c r="D43" s="15"/>
      <c r="E43" s="15"/>
      <c r="F43" s="23"/>
    </row>
    <row r="44" spans="1:8" ht="15.75" x14ac:dyDescent="0.25">
      <c r="A44" s="15"/>
      <c r="B44" s="22"/>
      <c r="C44" s="15"/>
      <c r="D44" s="15"/>
      <c r="E44" s="15"/>
      <c r="F44" s="56"/>
    </row>
    <row r="45" spans="1:8" ht="15.75" x14ac:dyDescent="0.25">
      <c r="A45" s="15"/>
      <c r="B45" s="22"/>
      <c r="C45" s="15"/>
      <c r="D45" s="15"/>
      <c r="E45" s="15"/>
      <c r="F45" s="23"/>
    </row>
    <row r="46" spans="1:8" ht="15.75" x14ac:dyDescent="0.25">
      <c r="A46" s="15"/>
      <c r="B46" s="22"/>
      <c r="C46" s="15"/>
      <c r="D46" s="15"/>
      <c r="E46" s="15"/>
      <c r="F46" s="23"/>
    </row>
    <row r="47" spans="1:8" ht="15.75" thickBot="1" x14ac:dyDescent="0.3">
      <c r="A47" s="15"/>
      <c r="B47" s="15"/>
      <c r="C47" s="15"/>
      <c r="D47" s="15"/>
      <c r="E47" s="15"/>
      <c r="F47" s="15"/>
    </row>
    <row r="48" spans="1:8" ht="35.1" customHeight="1" thickTop="1" thickBot="1" x14ac:dyDescent="0.3">
      <c r="A48" s="1" t="s">
        <v>0</v>
      </c>
      <c r="B48" s="1" t="s">
        <v>32</v>
      </c>
      <c r="C48" s="1" t="s">
        <v>1</v>
      </c>
      <c r="D48" s="1" t="s">
        <v>33</v>
      </c>
      <c r="E48" s="1" t="s">
        <v>30</v>
      </c>
      <c r="F48" s="1" t="s">
        <v>31</v>
      </c>
    </row>
    <row r="49" spans="1:6" ht="24.95" customHeight="1" thickTop="1" x14ac:dyDescent="0.25">
      <c r="A49" s="3"/>
      <c r="B49" s="70" t="str">
        <f>BPU!B10</f>
        <v>IC - INSTALLATION DE CHANTIER</v>
      </c>
      <c r="C49" s="12"/>
      <c r="D49" s="12"/>
      <c r="E49" s="12"/>
      <c r="F49" s="13"/>
    </row>
    <row r="50" spans="1:6" x14ac:dyDescent="0.25">
      <c r="A50" s="29" t="s">
        <v>4</v>
      </c>
      <c r="B50" s="7" t="str">
        <f>VLOOKUP(A50,BPU!$A$9:$D$363,2,0)</f>
        <v>Installation de chantier</v>
      </c>
      <c r="C50" s="29" t="str">
        <f>VLOOKUP(A50,BPU!$A$9:$D$363,3,0)</f>
        <v>ft</v>
      </c>
      <c r="D50" s="29">
        <v>1</v>
      </c>
      <c r="E50" s="50">
        <f>VLOOKUP(A50,BPU!$A$9:$D$363,4,0)</f>
        <v>0</v>
      </c>
      <c r="F50" s="52">
        <f t="shared" ref="F50:F54" si="0">E50*D50</f>
        <v>0</v>
      </c>
    </row>
    <row r="51" spans="1:6" x14ac:dyDescent="0.25">
      <c r="A51" s="29" t="s">
        <v>8</v>
      </c>
      <c r="B51" s="7" t="str">
        <f>VLOOKUP(A51,BPU!$A$9:$D$363,2,0)</f>
        <v>Signalisation de chantier y compris déviation</v>
      </c>
      <c r="C51" s="29" t="str">
        <f>VLOOKUP(A51,BPU!$A$9:$D$363,3,0)</f>
        <v>ft</v>
      </c>
      <c r="D51" s="29">
        <v>1</v>
      </c>
      <c r="E51" s="50">
        <f>VLOOKUP(A51,BPU!$A$9:$D$363,4,0)</f>
        <v>0</v>
      </c>
      <c r="F51" s="52">
        <f t="shared" si="0"/>
        <v>0</v>
      </c>
    </row>
    <row r="52" spans="1:6" x14ac:dyDescent="0.25">
      <c r="A52" s="29" t="s">
        <v>62</v>
      </c>
      <c r="B52" s="7" t="str">
        <f>VLOOKUP(A52,BPU!$A$9:$D$363,2,0)</f>
        <v>Alternat à feux</v>
      </c>
      <c r="C52" s="29" t="str">
        <f>VLOOKUP(A52,BPU!$A$9:$D$363,3,0)</f>
        <v>j</v>
      </c>
      <c r="D52" s="29">
        <v>60</v>
      </c>
      <c r="E52" s="50">
        <f>VLOOKUP(A52,BPU!$A$9:$D$363,4,0)</f>
        <v>0</v>
      </c>
      <c r="F52" s="52">
        <f t="shared" si="0"/>
        <v>0</v>
      </c>
    </row>
    <row r="53" spans="1:6" x14ac:dyDescent="0.25">
      <c r="A53" s="29" t="s">
        <v>63</v>
      </c>
      <c r="B53" s="7" t="str">
        <f>VLOOKUP(A53,BPU!$A$9:$D$363,2,0)</f>
        <v>Publicité de chantier</v>
      </c>
      <c r="C53" s="29" t="str">
        <f>VLOOKUP(A53,BPU!$A$9:$D$363,3,0)</f>
        <v>ft</v>
      </c>
      <c r="D53" s="29">
        <v>1</v>
      </c>
      <c r="E53" s="50">
        <f>VLOOKUP(A53,BPU!$A$9:$D$363,4,0)</f>
        <v>0</v>
      </c>
      <c r="F53" s="52">
        <f t="shared" si="0"/>
        <v>0</v>
      </c>
    </row>
    <row r="54" spans="1:6" x14ac:dyDescent="0.25">
      <c r="A54" s="29" t="s">
        <v>65</v>
      </c>
      <c r="B54" s="7" t="str">
        <f>VLOOKUP(A54,BPU!$A$9:$D$363,2,0)</f>
        <v>Constat d'huissier</v>
      </c>
      <c r="C54" s="29" t="str">
        <f>VLOOKUP(A54,BPU!$A$9:$D$363,3,0)</f>
        <v>ft</v>
      </c>
      <c r="D54" s="29">
        <v>1</v>
      </c>
      <c r="E54" s="50">
        <f>VLOOKUP(A54,BPU!$A$9:$D$363,4,0)</f>
        <v>0</v>
      </c>
      <c r="F54" s="52">
        <f t="shared" si="0"/>
        <v>0</v>
      </c>
    </row>
    <row r="55" spans="1:6" ht="15.75" thickBot="1" x14ac:dyDescent="0.3">
      <c r="A55" s="29" t="s">
        <v>151</v>
      </c>
      <c r="B55" s="7" t="str">
        <f>VLOOKUP(A55,BPU!$A$9:$D$363,2,0)</f>
        <v>Plans et études d'exécution</v>
      </c>
      <c r="C55" s="29" t="str">
        <f>VLOOKUP(A55,BPU!$A$9:$D$363,3,0)</f>
        <v>ft</v>
      </c>
      <c r="D55" s="29">
        <v>1</v>
      </c>
      <c r="E55" s="50">
        <f>VLOOKUP(A55,BPU!$A$9:$D$363,4,0)</f>
        <v>0</v>
      </c>
      <c r="F55" s="52">
        <f t="shared" ref="F55" si="1">E55*D55</f>
        <v>0</v>
      </c>
    </row>
    <row r="56" spans="1:6" ht="15.75" thickBot="1" x14ac:dyDescent="0.3">
      <c r="A56" s="29"/>
      <c r="B56" s="30" t="s">
        <v>34</v>
      </c>
      <c r="C56" s="29"/>
      <c r="D56" s="29"/>
      <c r="E56" s="50"/>
      <c r="F56" s="53">
        <f>SUM(F50:F55)</f>
        <v>0</v>
      </c>
    </row>
    <row r="57" spans="1:6" x14ac:dyDescent="0.25">
      <c r="A57" s="29"/>
      <c r="B57" s="31"/>
      <c r="C57" s="29"/>
      <c r="D57" s="29"/>
      <c r="E57" s="50"/>
      <c r="F57" s="52"/>
    </row>
    <row r="58" spans="1:6" ht="24.95" customHeight="1" x14ac:dyDescent="0.25">
      <c r="A58" s="29"/>
      <c r="B58" s="71" t="str">
        <f>BPU!B35</f>
        <v>TP - TRAVAUX PREPARATOIRES</v>
      </c>
      <c r="C58" s="8"/>
      <c r="D58" s="8"/>
      <c r="E58" s="47"/>
      <c r="F58" s="47"/>
    </row>
    <row r="59" spans="1:6" x14ac:dyDescent="0.25">
      <c r="A59" s="29" t="s">
        <v>68</v>
      </c>
      <c r="B59" s="7" t="str">
        <f>VLOOKUP(A59,BPU!$A$9:$D$363,2,0)</f>
        <v>Démolition et évacuation de maçonnerie</v>
      </c>
      <c r="C59" s="29" t="str">
        <f>VLOOKUP(A59,BPU!$A$9:$D$363,3,0)</f>
        <v>m³</v>
      </c>
      <c r="D59" s="29">
        <v>20</v>
      </c>
      <c r="E59" s="50">
        <f>VLOOKUP(A59,BPU!$A$9:$D$363,4,0)</f>
        <v>0</v>
      </c>
      <c r="F59" s="52">
        <f t="shared" ref="F59:F65" si="2">E59*D59</f>
        <v>0</v>
      </c>
    </row>
    <row r="60" spans="1:6" x14ac:dyDescent="0.25">
      <c r="A60" s="29" t="s">
        <v>69</v>
      </c>
      <c r="B60" s="7" t="str">
        <f>VLOOKUP(A60,BPU!$A$9:$D$363,2,0)</f>
        <v>Dépose et repose de panneau directionnel</v>
      </c>
      <c r="C60" s="59" t="str">
        <f>VLOOKUP(A60,BPU!$A$9:$D$363,3,0)</f>
        <v>u</v>
      </c>
      <c r="D60" s="59">
        <v>4</v>
      </c>
      <c r="E60" s="60">
        <f>VLOOKUP(A60,BPU!$A$9:$D$363,4,0)</f>
        <v>0</v>
      </c>
      <c r="F60" s="61">
        <f t="shared" si="2"/>
        <v>0</v>
      </c>
    </row>
    <row r="61" spans="1:6" x14ac:dyDescent="0.25">
      <c r="A61" s="29" t="s">
        <v>71</v>
      </c>
      <c r="B61" s="7" t="str">
        <f>VLOOKUP(A61,BPU!$A$9:$D$363,2,0)</f>
        <v>Dépose de panneau de police</v>
      </c>
      <c r="C61" s="29" t="str">
        <f>VLOOKUP(A61,BPU!$A$9:$D$363,3,0)</f>
        <v>u</v>
      </c>
      <c r="D61" s="29">
        <v>18</v>
      </c>
      <c r="E61" s="50">
        <f>VLOOKUP(A61,BPU!$A$9:$D$363,4,0)</f>
        <v>0</v>
      </c>
      <c r="F61" s="52">
        <f t="shared" si="2"/>
        <v>0</v>
      </c>
    </row>
    <row r="62" spans="1:6" x14ac:dyDescent="0.25">
      <c r="A62" s="29" t="s">
        <v>72</v>
      </c>
      <c r="B62" s="7" t="str">
        <f>VLOOKUP(A62,BPU!$A$9:$D$363,2,0)</f>
        <v>Dépose de balise plastique</v>
      </c>
      <c r="C62" s="29" t="str">
        <f>VLOOKUP(A62,BPU!$A$9:$D$363,3,0)</f>
        <v>u</v>
      </c>
      <c r="D62" s="29">
        <v>15</v>
      </c>
      <c r="E62" s="50">
        <f>VLOOKUP(A62,BPU!$A$9:$D$363,4,0)</f>
        <v>0</v>
      </c>
      <c r="F62" s="52">
        <f t="shared" ref="F62" si="3">E62*D62</f>
        <v>0</v>
      </c>
    </row>
    <row r="63" spans="1:6" x14ac:dyDescent="0.25">
      <c r="A63" s="59" t="s">
        <v>73</v>
      </c>
      <c r="B63" s="62" t="str">
        <f>VLOOKUP(A63,BPU!$A$9:$D$363,2,0)</f>
        <v>Dépose de potelet</v>
      </c>
      <c r="C63" s="59" t="str">
        <f>VLOOKUP(A63,BPU!$A$9:$D$363,3,0)</f>
        <v>u</v>
      </c>
      <c r="D63" s="59">
        <v>30</v>
      </c>
      <c r="E63" s="60">
        <f>VLOOKUP(A63,BPU!$A$9:$D$363,4,0)</f>
        <v>0</v>
      </c>
      <c r="F63" s="61">
        <f t="shared" si="2"/>
        <v>0</v>
      </c>
    </row>
    <row r="64" spans="1:6" x14ac:dyDescent="0.25">
      <c r="A64" s="59" t="s">
        <v>74</v>
      </c>
      <c r="B64" s="7" t="str">
        <f>VLOOKUP(A64,BPU!$A$9:$D$363,2,0)</f>
        <v>Dépose de barrière</v>
      </c>
      <c r="C64" s="59" t="str">
        <f>VLOOKUP(A64,BPU!$A$9:$D$363,3,0)</f>
        <v>u</v>
      </c>
      <c r="D64" s="59">
        <v>55</v>
      </c>
      <c r="E64" s="60">
        <f>VLOOKUP(A64,BPU!$A$9:$D$363,4,0)</f>
        <v>0</v>
      </c>
      <c r="F64" s="61">
        <f t="shared" ref="F64" si="4">E64*D64</f>
        <v>0</v>
      </c>
    </row>
    <row r="65" spans="1:6" x14ac:dyDescent="0.25">
      <c r="A65" s="59" t="s">
        <v>75</v>
      </c>
      <c r="B65" s="7" t="str">
        <f>VLOOKUP(A65,BPU!$A$9:$D$363,2,0)</f>
        <v>Dépose et repose de balise gaz</v>
      </c>
      <c r="C65" s="59" t="str">
        <f>VLOOKUP(A65,BPU!$A$9:$D$363,3,0)</f>
        <v>u</v>
      </c>
      <c r="D65" s="59">
        <v>5</v>
      </c>
      <c r="E65" s="60">
        <f>VLOOKUP(A65,BPU!$A$9:$D$363,4,0)</f>
        <v>0</v>
      </c>
      <c r="F65" s="61">
        <f t="shared" si="2"/>
        <v>0</v>
      </c>
    </row>
    <row r="66" spans="1:6" x14ac:dyDescent="0.25">
      <c r="A66" s="59" t="s">
        <v>76</v>
      </c>
      <c r="B66" s="7" t="str">
        <f>VLOOKUP(A66,BPU!$A$9:$D$363,2,0)</f>
        <v>Dépose de glissière béton</v>
      </c>
      <c r="C66" s="59" t="str">
        <f>VLOOKUP(A66,BPU!$A$9:$D$363,3,0)</f>
        <v>u</v>
      </c>
      <c r="D66" s="59">
        <v>2</v>
      </c>
      <c r="E66" s="60">
        <f>VLOOKUP(A66,BPU!$A$9:$D$363,4,0)</f>
        <v>0</v>
      </c>
      <c r="F66" s="61">
        <f>E66*D66</f>
        <v>0</v>
      </c>
    </row>
    <row r="67" spans="1:6" x14ac:dyDescent="0.25">
      <c r="A67" s="59" t="s">
        <v>77</v>
      </c>
      <c r="B67" s="7" t="str">
        <f>VLOOKUP(A67,BPU!$A$9:$D$363,2,0)</f>
        <v>Dépose de jardinière béton</v>
      </c>
      <c r="C67" s="59" t="str">
        <f>VLOOKUP(A67,BPU!$A$9:$D$363,3,0)</f>
        <v>u</v>
      </c>
      <c r="D67" s="59">
        <v>1</v>
      </c>
      <c r="E67" s="60">
        <f>VLOOKUP(A67,BPU!$A$9:$D$363,4,0)</f>
        <v>0</v>
      </c>
      <c r="F67" s="61">
        <f t="shared" ref="F67" si="5">E67*D67</f>
        <v>0</v>
      </c>
    </row>
    <row r="68" spans="1:6" x14ac:dyDescent="0.25">
      <c r="A68" s="59" t="s">
        <v>79</v>
      </c>
      <c r="B68" s="7" t="str">
        <f>VLOOKUP(A68,BPU!$A$9:$D$363,2,0)</f>
        <v>Dépose d'abris bus</v>
      </c>
      <c r="C68" s="59" t="str">
        <f>VLOOKUP(A68,BPU!$A$9:$D$363,3,0)</f>
        <v>u</v>
      </c>
      <c r="D68" s="59">
        <v>1</v>
      </c>
      <c r="E68" s="60">
        <f>VLOOKUP(A68,BPU!$A$9:$D$363,4,0)</f>
        <v>0</v>
      </c>
      <c r="F68" s="61">
        <f t="shared" ref="F68:F70" si="6">E68*D68</f>
        <v>0</v>
      </c>
    </row>
    <row r="69" spans="1:6" x14ac:dyDescent="0.25">
      <c r="A69" s="59" t="s">
        <v>80</v>
      </c>
      <c r="B69" s="7" t="str">
        <f>VLOOKUP(A69,BPU!$A$9:$D$363,2,0)</f>
        <v>Dépose de corbeille</v>
      </c>
      <c r="C69" s="29" t="str">
        <f>VLOOKUP(A69,BPU!$A$9:$D$363,3,0)</f>
        <v>u</v>
      </c>
      <c r="D69" s="29">
        <v>4</v>
      </c>
      <c r="E69" s="50">
        <f>VLOOKUP(A69,BPU!$A$9:$D$363,4,0)</f>
        <v>0</v>
      </c>
      <c r="F69" s="52">
        <f t="shared" si="6"/>
        <v>0</v>
      </c>
    </row>
    <row r="70" spans="1:6" x14ac:dyDescent="0.25">
      <c r="A70" s="29" t="s">
        <v>81</v>
      </c>
      <c r="B70" s="7" t="str">
        <f>VLOOKUP(A70,BPU!$A$9:$D$363,2,0)</f>
        <v>Dépose de banc</v>
      </c>
      <c r="C70" s="59" t="str">
        <f>VLOOKUP(A70,BPU!$A$9:$D$363,3,0)</f>
        <v>u</v>
      </c>
      <c r="D70" s="59">
        <v>2</v>
      </c>
      <c r="E70" s="60">
        <f>VLOOKUP(A70,BPU!$A$9:$D$363,4,0)</f>
        <v>0</v>
      </c>
      <c r="F70" s="61">
        <f t="shared" si="6"/>
        <v>0</v>
      </c>
    </row>
    <row r="71" spans="1:6" x14ac:dyDescent="0.25">
      <c r="A71" s="29" t="s">
        <v>129</v>
      </c>
      <c r="B71" s="7" t="str">
        <f>VLOOKUP(A71,BPU!$A$9:$D$363,2,0)</f>
        <v>Dépose d'arceau</v>
      </c>
      <c r="C71" s="59" t="str">
        <f>VLOOKUP(A71,BPU!$A$9:$D$363,3,0)</f>
        <v>u</v>
      </c>
      <c r="D71" s="59">
        <v>4</v>
      </c>
      <c r="E71" s="60">
        <f>VLOOKUP(A71,BPU!$A$9:$D$363,4,0)</f>
        <v>0</v>
      </c>
      <c r="F71" s="61">
        <f t="shared" ref="F71:F73" si="7">E71*D71</f>
        <v>0</v>
      </c>
    </row>
    <row r="72" spans="1:6" x14ac:dyDescent="0.25">
      <c r="A72" s="29" t="s">
        <v>130</v>
      </c>
      <c r="B72" s="7" t="str">
        <f>VLOOKUP(A72,BPU!$A$9:$D$363,2,0)</f>
        <v>Dépose et repose de panneau signalétique</v>
      </c>
      <c r="C72" s="59" t="str">
        <f>VLOOKUP(A72,BPU!$A$9:$D$363,3,0)</f>
        <v>u</v>
      </c>
      <c r="D72" s="59">
        <v>5</v>
      </c>
      <c r="E72" s="60">
        <f>VLOOKUP(A72,BPU!$A$9:$D$363,4,0)</f>
        <v>0</v>
      </c>
      <c r="F72" s="61">
        <f t="shared" si="7"/>
        <v>0</v>
      </c>
    </row>
    <row r="73" spans="1:6" x14ac:dyDescent="0.25">
      <c r="A73" s="29" t="s">
        <v>131</v>
      </c>
      <c r="B73" s="7" t="str">
        <f>VLOOKUP(A73,BPU!$A$9:$D$363,2,0)</f>
        <v>Dépose du puits décoratif</v>
      </c>
      <c r="C73" s="59" t="str">
        <f>VLOOKUP(A73,BPU!$A$9:$D$363,3,0)</f>
        <v>u</v>
      </c>
      <c r="D73" s="59">
        <v>1</v>
      </c>
      <c r="E73" s="60">
        <f>VLOOKUP(A73,BPU!$A$9:$D$363,4,0)</f>
        <v>0</v>
      </c>
      <c r="F73" s="61">
        <f t="shared" si="7"/>
        <v>0</v>
      </c>
    </row>
    <row r="74" spans="1:6" x14ac:dyDescent="0.25">
      <c r="A74" s="59" t="s">
        <v>132</v>
      </c>
      <c r="B74" s="7" t="str">
        <f>VLOOKUP(A74,BPU!$A$9:$D$363,2,0)</f>
        <v>Dépose de fontaine à boire</v>
      </c>
      <c r="C74" s="59" t="str">
        <f>VLOOKUP(A74,BPU!$A$9:$D$363,3,0)</f>
        <v>u</v>
      </c>
      <c r="D74" s="59">
        <v>1</v>
      </c>
      <c r="E74" s="60">
        <f>VLOOKUP(A74,BPU!$A$9:$D$363,4,0)</f>
        <v>0</v>
      </c>
      <c r="F74" s="61">
        <f t="shared" ref="F74:F75" si="8">E74*D74</f>
        <v>0</v>
      </c>
    </row>
    <row r="75" spans="1:6" x14ac:dyDescent="0.25">
      <c r="A75" s="29" t="s">
        <v>133</v>
      </c>
      <c r="B75" s="7" t="str">
        <f>VLOOKUP(A75,BPU!$A$9:$D$363,2,0)</f>
        <v>Démolition et évacuation de maçonnerie en pierre</v>
      </c>
      <c r="C75" s="29" t="str">
        <f>VLOOKUP(A75,BPU!$A$9:$D$363,3,0)</f>
        <v>m³</v>
      </c>
      <c r="D75" s="29">
        <v>20</v>
      </c>
      <c r="E75" s="50">
        <f>VLOOKUP(A75,BPU!$A$9:$D$363,4,0)</f>
        <v>0</v>
      </c>
      <c r="F75" s="52">
        <f t="shared" si="8"/>
        <v>0</v>
      </c>
    </row>
    <row r="76" spans="1:6" x14ac:dyDescent="0.25">
      <c r="A76" s="29" t="s">
        <v>189</v>
      </c>
      <c r="B76" s="72" t="str">
        <f>VLOOKUP(A76,BPU!$A$9:$D$363,2,0)</f>
        <v>Découpe de chaussée</v>
      </c>
      <c r="C76" s="29" t="str">
        <f>VLOOKUP(A76,BPU!$A$9:$D$363,3,0)</f>
        <v>m</v>
      </c>
      <c r="D76" s="29">
        <v>50</v>
      </c>
      <c r="E76" s="50">
        <f>VLOOKUP(A76,BPU!$A$9:$D$363,4,0)</f>
        <v>0</v>
      </c>
      <c r="F76" s="52">
        <f t="shared" ref="F76:F83" si="9">E76*D76</f>
        <v>0</v>
      </c>
    </row>
    <row r="77" spans="1:6" x14ac:dyDescent="0.25">
      <c r="A77" s="29" t="s">
        <v>190</v>
      </c>
      <c r="B77" s="72" t="str">
        <f>VLOOKUP(A77,BPU!$A$9:$D$363,2,0)</f>
        <v>Rabotage de chaussée</v>
      </c>
      <c r="C77" s="29"/>
      <c r="D77" s="29"/>
      <c r="E77" s="50"/>
      <c r="F77" s="52"/>
    </row>
    <row r="78" spans="1:6" x14ac:dyDescent="0.25">
      <c r="A78" s="43" t="s">
        <v>191</v>
      </c>
      <c r="B78" s="44" t="str">
        <f>VLOOKUP(A78,BPU!$A$9:$D$363,2,0)</f>
        <v>épaisseur comprise entre 2 et 10 cm</v>
      </c>
      <c r="C78" s="29" t="str">
        <f>VLOOKUP(A78,BPU!$A$9:$D$363,3,0)</f>
        <v>m²</v>
      </c>
      <c r="D78" s="29">
        <v>3200</v>
      </c>
      <c r="E78" s="50">
        <f>VLOOKUP(A78,BPU!$A$9:$D$363,4,0)</f>
        <v>0</v>
      </c>
      <c r="F78" s="52">
        <f t="shared" ref="F78" si="10">E78*D78</f>
        <v>0</v>
      </c>
    </row>
    <row r="79" spans="1:6" x14ac:dyDescent="0.25">
      <c r="A79" s="29" t="s">
        <v>192</v>
      </c>
      <c r="B79" s="72" t="str">
        <f>VLOOKUP(A79,BPU!$A$9:$D$363,2,0)</f>
        <v>Découpe de seuil</v>
      </c>
      <c r="C79" s="29" t="str">
        <f>VLOOKUP(A79,BPU!$A$9:$D$363,3,0)</f>
        <v>m</v>
      </c>
      <c r="D79" s="29">
        <v>40</v>
      </c>
      <c r="E79" s="50">
        <f>VLOOKUP(A79,BPU!$A$9:$D$363,4,0)</f>
        <v>0</v>
      </c>
      <c r="F79" s="52">
        <f t="shared" si="9"/>
        <v>0</v>
      </c>
    </row>
    <row r="80" spans="1:6" s="75" customFormat="1" ht="27" x14ac:dyDescent="0.25">
      <c r="A80" s="59" t="s">
        <v>195</v>
      </c>
      <c r="B80" s="62" t="str">
        <f>VLOOKUP(A80,BPU!$A$9:$D$363,2,0)</f>
        <v>Travaux ponctuels de localisation de réseau enterré hors chantier</v>
      </c>
      <c r="C80" s="59" t="str">
        <f>VLOOKUP(A80,BPU!$A$9:$D$363,3,0)</f>
        <v>m³</v>
      </c>
      <c r="D80" s="59">
        <v>10</v>
      </c>
      <c r="E80" s="60">
        <f>VLOOKUP(A80,BPU!$A$9:$D$363,4,0)</f>
        <v>0</v>
      </c>
      <c r="F80" s="61">
        <f t="shared" si="9"/>
        <v>0</v>
      </c>
    </row>
    <row r="81" spans="1:17" s="75" customFormat="1" ht="27" x14ac:dyDescent="0.25">
      <c r="A81" s="59" t="s">
        <v>196</v>
      </c>
      <c r="B81" s="62" t="str">
        <f>VLOOKUP(A81,BPU!$A$9:$D$363,2,0)</f>
        <v>Travaux ponctuels de localisation de réseau enterré en phase chantier</v>
      </c>
      <c r="C81" s="59" t="str">
        <f>VLOOKUP(A81,BPU!$A$9:$D$363,3,0)</f>
        <v>m³</v>
      </c>
      <c r="D81" s="59">
        <v>10</v>
      </c>
      <c r="E81" s="60">
        <f>VLOOKUP(A81,BPU!$A$9:$D$363,4,0)</f>
        <v>0</v>
      </c>
      <c r="F81" s="61">
        <f t="shared" si="9"/>
        <v>0</v>
      </c>
    </row>
    <row r="82" spans="1:17" s="75" customFormat="1" ht="27" x14ac:dyDescent="0.25">
      <c r="A82" s="59" t="s">
        <v>197</v>
      </c>
      <c r="B82" s="62" t="str">
        <f>VLOOKUP(A82,BPU!$A$9:$D$363,2,0)</f>
        <v>Travaux de dégagement partiel ou total des réseaux enterrés</v>
      </c>
      <c r="C82" s="59" t="str">
        <f>VLOOKUP(A82,BPU!$A$9:$D$363,3,0)</f>
        <v>m³</v>
      </c>
      <c r="D82" s="59">
        <v>10</v>
      </c>
      <c r="E82" s="60">
        <f>VLOOKUP(A82,BPU!$A$9:$D$363,4,0)</f>
        <v>0</v>
      </c>
      <c r="F82" s="61">
        <f t="shared" si="9"/>
        <v>0</v>
      </c>
    </row>
    <row r="83" spans="1:17" s="75" customFormat="1" ht="27" x14ac:dyDescent="0.25">
      <c r="A83" s="59" t="s">
        <v>198</v>
      </c>
      <c r="B83" s="62" t="str">
        <f>VLOOKUP(A83,BPU!$A$9:$D$363,2,0)</f>
        <v>Mise en place d’éléments permettant le maintien des réseaux enterrés</v>
      </c>
      <c r="C83" s="59" t="str">
        <f>VLOOKUP(A83,BPU!$A$9:$D$363,3,0)</f>
        <v>m</v>
      </c>
      <c r="D83" s="59">
        <v>200</v>
      </c>
      <c r="E83" s="60">
        <f>VLOOKUP(A83,BPU!$A$9:$D$363,4,0)</f>
        <v>0</v>
      </c>
      <c r="F83" s="61">
        <f t="shared" si="9"/>
        <v>0</v>
      </c>
    </row>
    <row r="84" spans="1:17" s="75" customFormat="1" ht="27.75" thickBot="1" x14ac:dyDescent="0.3">
      <c r="A84" s="59" t="s">
        <v>199</v>
      </c>
      <c r="B84" s="62" t="str">
        <f>VLOOKUP(A84,BPU!$A$9:$D$363,2,0)</f>
        <v>Sondages manuels et mécaniques pour repérage visuel réseaux existants</v>
      </c>
      <c r="C84" s="59" t="str">
        <f>VLOOKUP(A84,BPU!$A$9:$D$363,3,0)</f>
        <v>ft</v>
      </c>
      <c r="D84" s="59">
        <v>1</v>
      </c>
      <c r="E84" s="60">
        <f>VLOOKUP(A84,BPU!$A$9:$D$363,4,0)</f>
        <v>0</v>
      </c>
      <c r="F84" s="61">
        <f>E84*D84</f>
        <v>0</v>
      </c>
    </row>
    <row r="85" spans="1:17" ht="15.75" thickBot="1" x14ac:dyDescent="0.3">
      <c r="A85" s="29"/>
      <c r="B85" s="30" t="s">
        <v>84</v>
      </c>
      <c r="C85" s="29"/>
      <c r="D85" s="29"/>
      <c r="E85" s="50"/>
      <c r="F85" s="53">
        <f>SUM(F59:F84)</f>
        <v>0</v>
      </c>
      <c r="H85" s="88" t="s">
        <v>312</v>
      </c>
      <c r="I85" s="88" t="s">
        <v>316</v>
      </c>
      <c r="J85" s="88" t="s">
        <v>317</v>
      </c>
      <c r="K85" s="88" t="s">
        <v>318</v>
      </c>
      <c r="L85" s="88" t="s">
        <v>313</v>
      </c>
      <c r="M85" s="88" t="s">
        <v>314</v>
      </c>
      <c r="N85" s="88" t="s">
        <v>315</v>
      </c>
      <c r="O85" s="88"/>
      <c r="P85" s="88"/>
      <c r="Q85" s="88"/>
    </row>
    <row r="86" spans="1:17" x14ac:dyDescent="0.25">
      <c r="A86" s="29"/>
      <c r="B86" s="31"/>
      <c r="C86" s="29"/>
      <c r="D86" s="29"/>
      <c r="E86" s="50"/>
      <c r="F86" s="52"/>
      <c r="H86" s="88"/>
      <c r="I86" s="88">
        <v>1820</v>
      </c>
      <c r="J86" s="88">
        <f>910-30</f>
        <v>880</v>
      </c>
      <c r="K86" s="88">
        <v>1260</v>
      </c>
      <c r="L86" s="88">
        <v>560</v>
      </c>
      <c r="M86" s="88">
        <v>50</v>
      </c>
      <c r="N86" s="88">
        <v>750</v>
      </c>
    </row>
    <row r="87" spans="1:17" ht="24.95" customHeight="1" x14ac:dyDescent="0.25">
      <c r="A87" s="29"/>
      <c r="B87" s="71" t="str">
        <f>BPU!B137</f>
        <v>TG - TERRASSEMENTS GENERAUX</v>
      </c>
      <c r="C87" s="8"/>
      <c r="D87" s="8"/>
      <c r="E87" s="47"/>
      <c r="F87" s="47"/>
      <c r="H87" s="88"/>
      <c r="I87" s="88"/>
      <c r="J87" s="88"/>
      <c r="K87" s="88"/>
      <c r="L87" s="88"/>
      <c r="M87" s="88"/>
      <c r="N87" s="88"/>
    </row>
    <row r="88" spans="1:17" x14ac:dyDescent="0.25">
      <c r="A88" s="59" t="s">
        <v>86</v>
      </c>
      <c r="B88" s="62" t="str">
        <f>VLOOKUP(A88,BPU!$A$9:$D$363,2,0)</f>
        <v>Déblais en terrain de toute nature</v>
      </c>
      <c r="C88" s="59" t="str">
        <f>VLOOKUP(A88,BPU!$A$9:$D$363,3,0)</f>
        <v>m³</v>
      </c>
      <c r="D88" s="59">
        <v>3750</v>
      </c>
      <c r="E88" s="60">
        <f>VLOOKUP(A88,BPU!$A$9:$D$363,4,0)</f>
        <v>0</v>
      </c>
      <c r="F88" s="61">
        <f t="shared" ref="F88" si="11">E88*D88</f>
        <v>0</v>
      </c>
      <c r="H88" s="88">
        <f>SUM(I88:N88)</f>
        <v>3615.5</v>
      </c>
      <c r="I88" s="88">
        <f>0.7*I86</f>
        <v>1274</v>
      </c>
      <c r="J88" s="88">
        <f>0.7*J86</f>
        <v>616</v>
      </c>
      <c r="K88" s="88">
        <f>0.75*K86</f>
        <v>945</v>
      </c>
      <c r="L88" s="88">
        <f>0.8*L86</f>
        <v>448</v>
      </c>
      <c r="M88" s="88">
        <f>0.65*M86</f>
        <v>32.5</v>
      </c>
      <c r="N88" s="88">
        <f>0.4*N86</f>
        <v>300</v>
      </c>
    </row>
    <row r="89" spans="1:17" x14ac:dyDescent="0.25">
      <c r="A89" s="29" t="s">
        <v>88</v>
      </c>
      <c r="B89" s="7" t="str">
        <f>VLOOKUP(A89,BPU!$A$9:$D$363,2,0)</f>
        <v>Plus-value pour évacuation</v>
      </c>
      <c r="C89" s="29" t="str">
        <f>VLOOKUP(A89,BPU!$A$9:$D$363,3,0)</f>
        <v>m³</v>
      </c>
      <c r="D89" s="29">
        <f>D88</f>
        <v>3750</v>
      </c>
      <c r="E89" s="50">
        <f>VLOOKUP(A89,BPU!$A$9:$D$363,4,0)</f>
        <v>0</v>
      </c>
      <c r="F89" s="52">
        <f t="shared" ref="F89" si="12">E89*D89</f>
        <v>0</v>
      </c>
      <c r="H89" s="88"/>
      <c r="I89" s="88"/>
      <c r="J89" s="88"/>
      <c r="K89" s="88"/>
      <c r="L89" s="88"/>
      <c r="M89" s="88"/>
      <c r="N89" s="88"/>
    </row>
    <row r="90" spans="1:17" x14ac:dyDescent="0.25">
      <c r="A90" s="29" t="s">
        <v>89</v>
      </c>
      <c r="B90" s="7" t="str">
        <f>VLOOKUP(A90,BPU!$A$9:$D$363,2,0)</f>
        <v xml:space="preserve">Couche de forme </v>
      </c>
      <c r="C90" s="29"/>
      <c r="D90" s="29"/>
      <c r="E90" s="50"/>
      <c r="F90" s="52"/>
      <c r="H90" s="88"/>
      <c r="I90" s="88"/>
      <c r="J90" s="88"/>
      <c r="K90" s="88"/>
      <c r="L90" s="88"/>
      <c r="M90" s="88"/>
      <c r="N90" s="88"/>
    </row>
    <row r="91" spans="1:17" x14ac:dyDescent="0.25">
      <c r="A91" s="43" t="s">
        <v>202</v>
      </c>
      <c r="B91" s="44" t="str">
        <f>VLOOKUP(A91,BPU!$A$9:$D$363,2,0)</f>
        <v>en GNT ou GR 0/80</v>
      </c>
      <c r="C91" s="29" t="str">
        <f>VLOOKUP(A91,BPU!$A$9:$D$363,3,0)</f>
        <v>m³</v>
      </c>
      <c r="D91" s="29">
        <v>2350</v>
      </c>
      <c r="E91" s="50">
        <f>VLOOKUP(A91,BPU!$A$9:$D$363,4,0)</f>
        <v>0</v>
      </c>
      <c r="F91" s="52">
        <f t="shared" ref="F91" si="13">E91*D91</f>
        <v>0</v>
      </c>
      <c r="H91" s="88">
        <f t="shared" ref="H91:H92" si="14">SUM(I91:N91)</f>
        <v>2275</v>
      </c>
      <c r="I91" s="88">
        <f>0.5*I86</f>
        <v>910</v>
      </c>
      <c r="J91" s="88">
        <f t="shared" ref="J91:L91" si="15">0.5*J86</f>
        <v>440</v>
      </c>
      <c r="K91" s="88">
        <f t="shared" si="15"/>
        <v>630</v>
      </c>
      <c r="L91" s="88">
        <f t="shared" si="15"/>
        <v>280</v>
      </c>
      <c r="M91" s="88">
        <f>0.3*M86</f>
        <v>15</v>
      </c>
      <c r="N91" s="88">
        <v>0</v>
      </c>
    </row>
    <row r="92" spans="1:17" x14ac:dyDescent="0.25">
      <c r="A92" s="59" t="s">
        <v>91</v>
      </c>
      <c r="B92" s="62" t="str">
        <f>VLOOKUP(A92,BPU!$A$9:$D$363,2,0)</f>
        <v>Géotextile</v>
      </c>
      <c r="C92" s="29" t="str">
        <f>VLOOKUP(A92,BPU!$A$9:$D$363,3,0)</f>
        <v>m²</v>
      </c>
      <c r="D92" s="29">
        <v>4650</v>
      </c>
      <c r="E92" s="50">
        <f>VLOOKUP(A92,BPU!$A$9:$D$363,4,0)</f>
        <v>0</v>
      </c>
      <c r="F92" s="52">
        <f t="shared" ref="F92" si="16">E92*D92</f>
        <v>0</v>
      </c>
      <c r="H92" s="88">
        <f t="shared" si="14"/>
        <v>4570</v>
      </c>
      <c r="I92" s="88">
        <f>I86</f>
        <v>1820</v>
      </c>
      <c r="J92" s="88">
        <f t="shared" ref="J92:M92" si="17">J86</f>
        <v>880</v>
      </c>
      <c r="K92" s="88">
        <f t="shared" si="17"/>
        <v>1260</v>
      </c>
      <c r="L92" s="88">
        <f t="shared" si="17"/>
        <v>560</v>
      </c>
      <c r="M92" s="88">
        <f t="shared" si="17"/>
        <v>50</v>
      </c>
      <c r="N92" s="88"/>
    </row>
    <row r="93" spans="1:17" ht="15.75" thickBot="1" x14ac:dyDescent="0.3">
      <c r="A93" s="59" t="s">
        <v>93</v>
      </c>
      <c r="B93" s="62" t="str">
        <f>VLOOKUP(A93,BPU!$A$9:$D$363,2,0)</f>
        <v>Réalisation de purge à la demande du maître d'œuvre</v>
      </c>
      <c r="C93" s="29" t="str">
        <f>VLOOKUP(A93,BPU!$A$9:$D$363,3,0)</f>
        <v>m³</v>
      </c>
      <c r="D93" s="29">
        <v>60</v>
      </c>
      <c r="E93" s="50">
        <f>VLOOKUP(A93,BPU!$A$9:$D$363,4,0)</f>
        <v>0</v>
      </c>
      <c r="F93" s="52">
        <f t="shared" ref="F93" si="18">E93*D93</f>
        <v>0</v>
      </c>
      <c r="H93" s="88"/>
      <c r="I93" s="88"/>
      <c r="J93" s="88"/>
      <c r="K93" s="88"/>
      <c r="L93" s="88"/>
      <c r="M93" s="88"/>
      <c r="N93" s="88"/>
    </row>
    <row r="94" spans="1:17" ht="15.75" thickBot="1" x14ac:dyDescent="0.3">
      <c r="A94" s="29"/>
      <c r="B94" s="30" t="s">
        <v>98</v>
      </c>
      <c r="C94" s="29"/>
      <c r="D94" s="29"/>
      <c r="E94" s="50"/>
      <c r="F94" s="53">
        <f>SUM(F88:F93)</f>
        <v>0</v>
      </c>
    </row>
    <row r="95" spans="1:17" ht="15.75" thickBot="1" x14ac:dyDescent="0.3">
      <c r="A95" s="78"/>
      <c r="B95" s="79"/>
      <c r="C95" s="32"/>
      <c r="D95" s="32"/>
      <c r="E95" s="51"/>
      <c r="F95" s="80"/>
    </row>
    <row r="96" spans="1:17" ht="15.75" thickTop="1" x14ac:dyDescent="0.25">
      <c r="A96" s="77"/>
      <c r="B96" s="30"/>
      <c r="C96" s="29"/>
      <c r="D96" s="29"/>
      <c r="E96" s="50"/>
      <c r="F96" s="55"/>
    </row>
    <row r="97" spans="1:14" x14ac:dyDescent="0.25">
      <c r="A97" s="29"/>
      <c r="B97" s="71" t="str">
        <f>BPU!B159</f>
        <v>CH - CHAUSSEE - STATIONNEMENTS</v>
      </c>
      <c r="C97" s="8"/>
      <c r="D97" s="8"/>
      <c r="E97" s="47"/>
      <c r="F97" s="47"/>
    </row>
    <row r="98" spans="1:14" ht="27" x14ac:dyDescent="0.25">
      <c r="A98" s="59" t="s">
        <v>14</v>
      </c>
      <c r="B98" s="7" t="str">
        <f>VLOOKUP(A98,BPU!$A$9:$D$363,2,0)</f>
        <v>Couche de base et de réglage en GN OU GR 0/31.5 - ép. 10cm</v>
      </c>
      <c r="C98" s="59" t="str">
        <f>VLOOKUP(A98,BPU!$A$9:$D$363,3,0)</f>
        <v>m²</v>
      </c>
      <c r="D98" s="59">
        <f>D99</f>
        <v>2850</v>
      </c>
      <c r="E98" s="60">
        <f>VLOOKUP(A98,BPU!$A$9:$D$363,4,0)</f>
        <v>0</v>
      </c>
      <c r="F98" s="61">
        <f t="shared" ref="F98" si="19">E98*D98</f>
        <v>0</v>
      </c>
      <c r="H98" s="88">
        <f>SUM(I98:N98)</f>
        <v>2700</v>
      </c>
      <c r="I98" s="88">
        <f>I86</f>
        <v>1820</v>
      </c>
      <c r="J98" s="88">
        <f>J86</f>
        <v>880</v>
      </c>
      <c r="K98" s="88"/>
      <c r="L98" s="88"/>
      <c r="M98" s="88"/>
      <c r="N98" s="88"/>
    </row>
    <row r="99" spans="1:14" x14ac:dyDescent="0.25">
      <c r="A99" s="29" t="s">
        <v>15</v>
      </c>
      <c r="B99" s="7" t="str">
        <f>VLOOKUP(A99,BPU!$A$9:$D$363,2,0)</f>
        <v>Couche d’imprégnation</v>
      </c>
      <c r="C99" s="29" t="str">
        <f>VLOOKUP(A99,BPU!$A$9:$D$363,3,0)</f>
        <v>m²</v>
      </c>
      <c r="D99" s="29">
        <f>D100+D101</f>
        <v>2850</v>
      </c>
      <c r="E99" s="50">
        <f>VLOOKUP(A99,BPU!$A$9:$D$363,4,0)</f>
        <v>0</v>
      </c>
      <c r="F99" s="52">
        <f t="shared" ref="F99" si="20">E99*D99</f>
        <v>0</v>
      </c>
      <c r="H99" s="88">
        <f t="shared" ref="H99:H101" si="21">SUM(I99:N99)</f>
        <v>2700</v>
      </c>
      <c r="I99" s="87">
        <f>I86</f>
        <v>1820</v>
      </c>
      <c r="J99" s="87">
        <f>J86</f>
        <v>880</v>
      </c>
      <c r="K99" s="87"/>
      <c r="L99" s="87"/>
      <c r="M99" s="87"/>
      <c r="N99" s="87"/>
    </row>
    <row r="100" spans="1:14" x14ac:dyDescent="0.25">
      <c r="A100" s="29" t="s">
        <v>16</v>
      </c>
      <c r="B100" s="7" t="str">
        <f>VLOOKUP(A100,BPU!$A$9:$D$363,2,0)</f>
        <v>Béton bitumineux semi-grenu 0/10 classe 3 ép. 6cm</v>
      </c>
      <c r="C100" s="29" t="str">
        <f>VLOOKUP(A100,BPU!$A$9:$D$363,3,0)</f>
        <v>m²</v>
      </c>
      <c r="D100" s="29">
        <v>1900</v>
      </c>
      <c r="E100" s="50">
        <f>VLOOKUP(A100,BPU!$A$9:$D$363,4,0)</f>
        <v>0</v>
      </c>
      <c r="F100" s="52">
        <f t="shared" ref="F100:F101" si="22">E100*D100</f>
        <v>0</v>
      </c>
      <c r="H100" s="88">
        <f t="shared" si="21"/>
        <v>1820</v>
      </c>
      <c r="I100" s="87">
        <f>I86</f>
        <v>1820</v>
      </c>
      <c r="J100" s="87"/>
      <c r="K100" s="87"/>
      <c r="L100" s="87"/>
      <c r="M100" s="87"/>
      <c r="N100" s="87"/>
    </row>
    <row r="101" spans="1:14" x14ac:dyDescent="0.25">
      <c r="A101" s="29" t="s">
        <v>17</v>
      </c>
      <c r="B101" s="7" t="str">
        <f>VLOOKUP(A101,BPU!$A$9:$D$363,2,0)</f>
        <v>Enrobé coloré 0/10 ép. 6cm</v>
      </c>
      <c r="C101" s="29" t="str">
        <f>VLOOKUP(A101,BPU!$A$9:$D$363,3,0)</f>
        <v>m²</v>
      </c>
      <c r="D101" s="29">
        <v>950</v>
      </c>
      <c r="E101" s="50">
        <f>VLOOKUP(A101,BPU!$A$9:$D$363,4,0)</f>
        <v>0</v>
      </c>
      <c r="F101" s="52">
        <f t="shared" si="22"/>
        <v>0</v>
      </c>
      <c r="H101" s="88">
        <f t="shared" si="21"/>
        <v>880</v>
      </c>
      <c r="I101" s="87"/>
      <c r="J101" s="87">
        <f>J86</f>
        <v>880</v>
      </c>
      <c r="K101" s="87"/>
      <c r="L101" s="87"/>
      <c r="M101" s="87"/>
      <c r="N101" s="87"/>
    </row>
    <row r="102" spans="1:14" x14ac:dyDescent="0.25">
      <c r="A102" s="29" t="s">
        <v>18</v>
      </c>
      <c r="B102" s="7" t="str">
        <f>VLOOKUP(A102,BPU!$A$9:$D$363,2,0)</f>
        <v>Mise à la côte d’ouvrage</v>
      </c>
      <c r="C102" s="29"/>
      <c r="D102" s="29"/>
      <c r="E102" s="50"/>
      <c r="F102" s="52"/>
      <c r="H102" s="87"/>
      <c r="I102" s="87"/>
      <c r="J102" s="87"/>
      <c r="K102" s="87"/>
      <c r="L102" s="87"/>
      <c r="M102" s="87"/>
      <c r="N102" s="87"/>
    </row>
    <row r="103" spans="1:14" x14ac:dyDescent="0.25">
      <c r="A103" s="43" t="s">
        <v>205</v>
      </c>
      <c r="B103" s="44" t="str">
        <f>VLOOKUP(A103,BPU!$A$9:$D$363,2,0)</f>
        <v>De regard de visite ou de chambre de tirage</v>
      </c>
      <c r="C103" s="29" t="str">
        <f>VLOOKUP(A103,BPU!$A$9:$D$363,3,0)</f>
        <v>u</v>
      </c>
      <c r="D103" s="29">
        <v>30</v>
      </c>
      <c r="E103" s="50">
        <f>VLOOKUP(A103,BPU!$A$9:$D$363,4,0)</f>
        <v>0</v>
      </c>
      <c r="F103" s="52">
        <f t="shared" ref="F103" si="23">E103*D103</f>
        <v>0</v>
      </c>
      <c r="H103" s="87"/>
      <c r="I103" s="87"/>
      <c r="J103" s="87"/>
      <c r="K103" s="87"/>
      <c r="L103" s="87"/>
      <c r="M103" s="87"/>
      <c r="N103" s="87"/>
    </row>
    <row r="104" spans="1:14" ht="15.75" thickBot="1" x14ac:dyDescent="0.3">
      <c r="A104" s="68" t="s">
        <v>206</v>
      </c>
      <c r="B104" s="44" t="str">
        <f>VLOOKUP(A104,BPU!$A$9:$D$363,2,0)</f>
        <v>De bouche à clé</v>
      </c>
      <c r="C104" s="29" t="str">
        <f>VLOOKUP(A104,BPU!$A$9:$D$363,3,0)</f>
        <v>u</v>
      </c>
      <c r="D104" s="29">
        <v>45</v>
      </c>
      <c r="E104" s="50">
        <f>VLOOKUP(A104,BPU!$A$9:$D$363,4,0)</f>
        <v>0</v>
      </c>
      <c r="F104" s="52">
        <f t="shared" ref="F104" si="24">E104*D104</f>
        <v>0</v>
      </c>
      <c r="H104" s="87"/>
      <c r="I104" s="87"/>
      <c r="J104" s="87"/>
      <c r="K104" s="87"/>
      <c r="L104" s="87"/>
      <c r="M104" s="87"/>
      <c r="N104" s="87"/>
    </row>
    <row r="105" spans="1:14" ht="15.75" thickBot="1" x14ac:dyDescent="0.3">
      <c r="A105" s="29"/>
      <c r="B105" s="30" t="s">
        <v>35</v>
      </c>
      <c r="C105" s="29"/>
      <c r="D105" s="29"/>
      <c r="E105" s="50"/>
      <c r="F105" s="53">
        <f>SUM(F98:F104)</f>
        <v>0</v>
      </c>
    </row>
    <row r="106" spans="1:14" x14ac:dyDescent="0.25">
      <c r="A106" s="29"/>
      <c r="B106" s="7"/>
      <c r="C106" s="29"/>
      <c r="D106" s="29"/>
      <c r="E106" s="50"/>
      <c r="F106" s="52"/>
    </row>
    <row r="107" spans="1:14" x14ac:dyDescent="0.25">
      <c r="A107" s="29"/>
      <c r="B107" s="71" t="str">
        <f>BPU!B189</f>
        <v>BC - BORDURES - CANIVEAUX</v>
      </c>
      <c r="C107" s="8"/>
      <c r="D107" s="8"/>
      <c r="E107" s="47"/>
      <c r="F107" s="47"/>
    </row>
    <row r="108" spans="1:14" x14ac:dyDescent="0.25">
      <c r="A108" s="29" t="s">
        <v>19</v>
      </c>
      <c r="B108" s="7" t="str">
        <f>VLOOKUP(A108,BPU!$A$9:$D$363,2,0)</f>
        <v>Bordures préfabriquées en béton</v>
      </c>
      <c r="C108" s="29"/>
      <c r="D108" s="29"/>
      <c r="E108" s="50"/>
      <c r="F108" s="52"/>
    </row>
    <row r="109" spans="1:14" x14ac:dyDescent="0.25">
      <c r="A109" s="43" t="s">
        <v>20</v>
      </c>
      <c r="B109" s="44" t="str">
        <f>VLOOKUP(A109,BPU!$A$9:$D$363,2,0)</f>
        <v>Type 15x25 colorée grenaillée</v>
      </c>
      <c r="C109" s="29" t="str">
        <f>VLOOKUP(A109,BPU!$A$9:$D$363,3,0)</f>
        <v>m</v>
      </c>
      <c r="D109" s="29">
        <v>950</v>
      </c>
      <c r="E109" s="50">
        <f>VLOOKUP(A109,BPU!$A$9:$D$363,4,0)</f>
        <v>0</v>
      </c>
      <c r="F109" s="52">
        <f t="shared" ref="F109" si="25">E109*D109</f>
        <v>0</v>
      </c>
    </row>
    <row r="110" spans="1:14" x14ac:dyDescent="0.25">
      <c r="A110" s="43" t="s">
        <v>120</v>
      </c>
      <c r="B110" s="44" t="str">
        <f>VLOOKUP(A110,BPU!$A$9:$D$363,2,0)</f>
        <v>Type 15x25 colorée grenaillée rayon extérieur 1m</v>
      </c>
      <c r="C110" s="29" t="str">
        <f>VLOOKUP(A110,BPU!$A$9:$D$363,3,0)</f>
        <v>m</v>
      </c>
      <c r="D110" s="29">
        <v>10</v>
      </c>
      <c r="E110" s="50">
        <f>VLOOKUP(A110,BPU!$A$9:$D$363,4,0)</f>
        <v>0</v>
      </c>
      <c r="F110" s="52">
        <f t="shared" ref="F110" si="26">E110*D110</f>
        <v>0</v>
      </c>
    </row>
    <row r="111" spans="1:14" x14ac:dyDescent="0.25">
      <c r="A111" s="43" t="s">
        <v>211</v>
      </c>
      <c r="B111" s="44" t="str">
        <f>VLOOKUP(A111,BPU!$A$9:$D$363,2,0)</f>
        <v>Type 15x25 colorée grenaillée rayon extérieur 0,25m</v>
      </c>
      <c r="C111" s="29" t="str">
        <f>VLOOKUP(A111,BPU!$A$9:$D$363,3,0)</f>
        <v>u</v>
      </c>
      <c r="D111" s="29">
        <v>20</v>
      </c>
      <c r="E111" s="50">
        <f>VLOOKUP(A111,BPU!$A$9:$D$363,4,0)</f>
        <v>0</v>
      </c>
      <c r="F111" s="52">
        <f t="shared" ref="F111:F115" si="27">E111*D111</f>
        <v>0</v>
      </c>
    </row>
    <row r="112" spans="1:14" x14ac:dyDescent="0.25">
      <c r="A112" s="43" t="s">
        <v>214</v>
      </c>
      <c r="B112" s="44" t="str">
        <f>VLOOKUP(A112,BPU!$A$9:$D$363,2,0)</f>
        <v>Type 15x25 colorée grenaillée rayon extérieur 0,5m</v>
      </c>
      <c r="C112" s="29" t="str">
        <f>VLOOKUP(A112,BPU!$A$9:$D$363,3,0)</f>
        <v>u</v>
      </c>
      <c r="D112" s="29">
        <v>5</v>
      </c>
      <c r="E112" s="50">
        <f>VLOOKUP(A112,BPU!$A$9:$D$363,4,0)</f>
        <v>0</v>
      </c>
      <c r="F112" s="52">
        <f t="shared" si="27"/>
        <v>0</v>
      </c>
    </row>
    <row r="113" spans="1:6" x14ac:dyDescent="0.25">
      <c r="A113" s="43" t="s">
        <v>217</v>
      </c>
      <c r="B113" s="44" t="str">
        <f>VLOOKUP(A113,BPU!$A$9:$D$363,2,0)</f>
        <v>Type 20x30 colorée grenaillée</v>
      </c>
      <c r="C113" s="29" t="str">
        <f>VLOOKUP(A113,BPU!$A$9:$D$363,3,0)</f>
        <v>m</v>
      </c>
      <c r="D113" s="29">
        <v>40</v>
      </c>
      <c r="E113" s="50">
        <f>VLOOKUP(A113,BPU!$A$9:$D$363,4,0)</f>
        <v>0</v>
      </c>
      <c r="F113" s="52">
        <f t="shared" si="27"/>
        <v>0</v>
      </c>
    </row>
    <row r="114" spans="1:6" x14ac:dyDescent="0.25">
      <c r="A114" s="43" t="s">
        <v>221</v>
      </c>
      <c r="B114" s="44" t="str">
        <f>VLOOKUP(A114,BPU!$A$9:$D$363,2,0)</f>
        <v>Type 20x30 colorée grenaillée rayon extérieur 0,25m</v>
      </c>
      <c r="C114" s="29" t="str">
        <f>VLOOKUP(A114,BPU!$A$9:$D$363,3,0)</f>
        <v>u</v>
      </c>
      <c r="D114" s="29">
        <v>2</v>
      </c>
      <c r="E114" s="50">
        <f>VLOOKUP(A114,BPU!$A$9:$D$363,4,0)</f>
        <v>0</v>
      </c>
      <c r="F114" s="52">
        <f t="shared" ref="F114" si="28">E114*D114</f>
        <v>0</v>
      </c>
    </row>
    <row r="115" spans="1:6" x14ac:dyDescent="0.25">
      <c r="A115" s="43" t="s">
        <v>319</v>
      </c>
      <c r="B115" s="44" t="str">
        <f>VLOOKUP(A115,BPU!$A$9:$D$363,2,0)</f>
        <v>Type 20x30 colorée grenaillée rayon extérieur 1m</v>
      </c>
      <c r="C115" s="29" t="str">
        <f>VLOOKUP(A115,BPU!$A$9:$D$363,3,0)</f>
        <v>m</v>
      </c>
      <c r="D115" s="29">
        <v>3</v>
      </c>
      <c r="E115" s="50">
        <f>VLOOKUP(A115,BPU!$A$9:$D$363,4,0)</f>
        <v>0</v>
      </c>
      <c r="F115" s="52">
        <f t="shared" si="27"/>
        <v>0</v>
      </c>
    </row>
    <row r="116" spans="1:6" x14ac:dyDescent="0.25">
      <c r="A116" s="29" t="s">
        <v>128</v>
      </c>
      <c r="B116" s="74" t="str">
        <f>VLOOKUP(A116,BPU!$A$9:$D$363,2,0)</f>
        <v>Caniveaux préfabriqués en béton</v>
      </c>
      <c r="C116" s="29"/>
      <c r="D116" s="29"/>
      <c r="E116" s="50"/>
      <c r="F116" s="52"/>
    </row>
    <row r="117" spans="1:6" x14ac:dyDescent="0.25">
      <c r="A117" s="43" t="s">
        <v>227</v>
      </c>
      <c r="B117" s="44" t="str">
        <f>VLOOKUP(A117,BPU!$A$9:$D$363,2,0)</f>
        <v>Type CS2 coloré grenaillé</v>
      </c>
      <c r="C117" s="29" t="str">
        <f>VLOOKUP(A117,BPU!$A$9:$D$363,3,0)</f>
        <v>m</v>
      </c>
      <c r="D117" s="29">
        <v>250</v>
      </c>
      <c r="E117" s="50">
        <f>VLOOKUP(A117,BPU!$A$9:$D$363,4,0)</f>
        <v>0</v>
      </c>
      <c r="F117" s="52">
        <f t="shared" ref="F117" si="29">E117*D117</f>
        <v>0</v>
      </c>
    </row>
    <row r="118" spans="1:6" x14ac:dyDescent="0.25">
      <c r="A118" s="29" t="s">
        <v>135</v>
      </c>
      <c r="B118" s="7" t="str">
        <f>VLOOKUP(A118,BPU!$A$9:$D$363,2,0)</f>
        <v>Reprise d'enrobé</v>
      </c>
      <c r="C118" s="29" t="str">
        <f>VLOOKUP(A118,BPU!$A$9:$D$363,3,0)</f>
        <v>m</v>
      </c>
      <c r="D118" s="29">
        <v>50</v>
      </c>
      <c r="E118" s="50">
        <f>VLOOKUP(A118,BPU!$A$9:$D$363,4,0)</f>
        <v>0</v>
      </c>
      <c r="F118" s="52">
        <f t="shared" ref="F118" si="30">E118*D118</f>
        <v>0</v>
      </c>
    </row>
    <row r="119" spans="1:6" x14ac:dyDescent="0.25">
      <c r="A119" s="29" t="s">
        <v>235</v>
      </c>
      <c r="B119" s="74" t="str">
        <f>VLOOKUP(A119,BPU!$A$9:$D$363,2,0)</f>
        <v>Bande d'éveil à la vigilance</v>
      </c>
      <c r="C119" s="29"/>
      <c r="D119" s="29"/>
      <c r="E119" s="50"/>
      <c r="F119" s="52"/>
    </row>
    <row r="120" spans="1:6" ht="15.75" thickBot="1" x14ac:dyDescent="0.3">
      <c r="A120" s="43" t="s">
        <v>236</v>
      </c>
      <c r="B120" s="44" t="str">
        <f>VLOOKUP(A120,BPU!$A$9:$D$363,2,0)</f>
        <v>En béton préfabriqué</v>
      </c>
      <c r="C120" s="29" t="str">
        <f>VLOOKUP(A120,BPU!$A$9:$D$363,3,0)</f>
        <v>m</v>
      </c>
      <c r="D120" s="29">
        <v>50</v>
      </c>
      <c r="E120" s="50">
        <f>VLOOKUP(A120,BPU!$A$9:$D$363,4,0)</f>
        <v>0</v>
      </c>
      <c r="F120" s="52">
        <f t="shared" ref="F120" si="31">E120*D120</f>
        <v>0</v>
      </c>
    </row>
    <row r="121" spans="1:6" ht="15.75" thickBot="1" x14ac:dyDescent="0.3">
      <c r="A121" s="29"/>
      <c r="B121" s="30" t="s">
        <v>36</v>
      </c>
      <c r="C121" s="29"/>
      <c r="D121" s="29"/>
      <c r="E121" s="50"/>
      <c r="F121" s="53">
        <f>SUM(F109:F120)</f>
        <v>0</v>
      </c>
    </row>
    <row r="122" spans="1:6" x14ac:dyDescent="0.25">
      <c r="A122" s="29"/>
      <c r="B122" s="31"/>
      <c r="C122" s="29"/>
      <c r="D122" s="29"/>
      <c r="E122" s="50"/>
      <c r="F122" s="52"/>
    </row>
    <row r="123" spans="1:6" x14ac:dyDescent="0.25">
      <c r="A123" s="29"/>
      <c r="B123" s="71" t="str">
        <f>BPU!B236</f>
        <v>EP - EAUX PLUVIALES</v>
      </c>
      <c r="C123" s="8"/>
      <c r="D123" s="8"/>
      <c r="E123" s="47"/>
      <c r="F123" s="47"/>
    </row>
    <row r="124" spans="1:6" x14ac:dyDescent="0.25">
      <c r="A124" s="29" t="s">
        <v>23</v>
      </c>
      <c r="B124" s="7" t="str">
        <f>VLOOKUP(A124,BPU!$A$9:$D$363,2,0)</f>
        <v>Tranchée + canalisation circulaire</v>
      </c>
      <c r="C124" s="29"/>
      <c r="D124" s="29"/>
      <c r="E124" s="50"/>
      <c r="F124" s="52"/>
    </row>
    <row r="125" spans="1:6" x14ac:dyDescent="0.25">
      <c r="A125" s="43" t="s">
        <v>104</v>
      </c>
      <c r="B125" s="44" t="str">
        <f>VLOOKUP(A125,BPU!$A$9:$D$363,2,0)</f>
        <v>PVC Ø100 SN8</v>
      </c>
      <c r="C125" s="29" t="str">
        <f>VLOOKUP(A125,BPU!$A$9:$D$363,3,0)</f>
        <v>m</v>
      </c>
      <c r="D125" s="29">
        <v>10</v>
      </c>
      <c r="E125" s="50">
        <f>VLOOKUP(A125,BPU!$A$9:$D$363,4,0)</f>
        <v>0</v>
      </c>
      <c r="F125" s="52">
        <f t="shared" ref="F125:F126" si="32">E125*D125</f>
        <v>0</v>
      </c>
    </row>
    <row r="126" spans="1:6" x14ac:dyDescent="0.25">
      <c r="A126" s="43" t="s">
        <v>105</v>
      </c>
      <c r="B126" s="44" t="str">
        <f>VLOOKUP(A126,BPU!$A$9:$D$363,2,0)</f>
        <v>PVC Ø200 SN8</v>
      </c>
      <c r="C126" s="29" t="str">
        <f>VLOOKUP(A126,BPU!$A$9:$D$363,3,0)</f>
        <v>m</v>
      </c>
      <c r="D126" s="29">
        <v>30</v>
      </c>
      <c r="E126" s="50">
        <f>VLOOKUP(A126,BPU!$A$9:$D$363,4,0)</f>
        <v>0</v>
      </c>
      <c r="F126" s="52">
        <f t="shared" si="32"/>
        <v>0</v>
      </c>
    </row>
    <row r="127" spans="1:6" x14ac:dyDescent="0.25">
      <c r="A127" s="43" t="s">
        <v>137</v>
      </c>
      <c r="B127" s="44" t="str">
        <f>VLOOKUP(A127,BPU!$A$9:$D$363,2,0)</f>
        <v>PVC Ø250 SN8</v>
      </c>
      <c r="C127" s="29" t="str">
        <f>VLOOKUP(A127,BPU!$A$9:$D$363,3,0)</f>
        <v>m</v>
      </c>
      <c r="D127" s="29">
        <v>60</v>
      </c>
      <c r="E127" s="50">
        <f>VLOOKUP(A127,BPU!$A$9:$D$363,4,0)</f>
        <v>0</v>
      </c>
      <c r="F127" s="52">
        <f t="shared" ref="F127:F128" si="33">E127*D127</f>
        <v>0</v>
      </c>
    </row>
    <row r="128" spans="1:6" x14ac:dyDescent="0.25">
      <c r="A128" s="43" t="s">
        <v>136</v>
      </c>
      <c r="B128" s="44" t="str">
        <f>VLOOKUP(A128,BPU!$A$9:$D$363,2,0)</f>
        <v>Fonte Ø300</v>
      </c>
      <c r="C128" s="29" t="str">
        <f>VLOOKUP(A128,BPU!$A$9:$D$363,3,0)</f>
        <v>m</v>
      </c>
      <c r="D128" s="29">
        <v>20</v>
      </c>
      <c r="E128" s="50">
        <f>VLOOKUP(A128,BPU!$A$9:$D$363,4,0)</f>
        <v>0</v>
      </c>
      <c r="F128" s="52">
        <f t="shared" si="33"/>
        <v>0</v>
      </c>
    </row>
    <row r="129" spans="1:6" x14ac:dyDescent="0.25">
      <c r="A129" s="59" t="s">
        <v>24</v>
      </c>
      <c r="B129" s="7" t="str">
        <f>VLOOKUP(A129,BPU!$A$9:$D$363,2,0)</f>
        <v>Tranchée + cadre</v>
      </c>
      <c r="C129" s="29"/>
      <c r="D129" s="29"/>
      <c r="E129" s="50"/>
      <c r="F129" s="52"/>
    </row>
    <row r="130" spans="1:6" x14ac:dyDescent="0.25">
      <c r="A130" s="43" t="s">
        <v>153</v>
      </c>
      <c r="B130" s="44" t="str">
        <f>VLOOKUP(A130,BPU!$A$9:$D$363,2,0)</f>
        <v>Cadre béton 50x50 cm</v>
      </c>
      <c r="C130" s="29" t="str">
        <f>VLOOKUP(A130,BPU!$A$9:$D$363,3,0)</f>
        <v>m</v>
      </c>
      <c r="D130" s="29">
        <v>280</v>
      </c>
      <c r="E130" s="50">
        <f>VLOOKUP(A130,BPU!$A$9:$D$363,4,0)</f>
        <v>0</v>
      </c>
      <c r="F130" s="52">
        <f t="shared" ref="F130" si="34">E130*D130</f>
        <v>0</v>
      </c>
    </row>
    <row r="131" spans="1:6" x14ac:dyDescent="0.25">
      <c r="A131" s="29" t="s">
        <v>25</v>
      </c>
      <c r="B131" s="7" t="str">
        <f>VLOOKUP(A131,BPU!$A$9:$D$363,2,0)</f>
        <v>Regard de visite</v>
      </c>
      <c r="C131" s="29"/>
      <c r="D131" s="29"/>
      <c r="E131" s="50"/>
      <c r="F131" s="52"/>
    </row>
    <row r="132" spans="1:6" x14ac:dyDescent="0.25">
      <c r="A132" s="43" t="s">
        <v>106</v>
      </c>
      <c r="B132" s="44" t="str">
        <f>VLOOKUP(A132,BPU!$A$9:$D$363,2,0)</f>
        <v>Ø 1000 mm intérieur sur réseau existant</v>
      </c>
      <c r="C132" s="29" t="str">
        <f>VLOOKUP(A132,BPU!$A$9:$D$363,3,0)</f>
        <v>u</v>
      </c>
      <c r="D132" s="29">
        <v>6</v>
      </c>
      <c r="E132" s="50">
        <f>VLOOKUP(A132,BPU!$A$9:$D$363,4,0)</f>
        <v>0</v>
      </c>
      <c r="F132" s="52">
        <f t="shared" ref="F132" si="35">E132*D132</f>
        <v>0</v>
      </c>
    </row>
    <row r="133" spans="1:6" x14ac:dyDescent="0.25">
      <c r="A133" s="43" t="s">
        <v>245</v>
      </c>
      <c r="B133" s="44" t="str">
        <f>VLOOKUP(A133,BPU!$A$9:$D$363,2,0)</f>
        <v>40x40 cm intérieur</v>
      </c>
      <c r="C133" s="29" t="str">
        <f>VLOOKUP(A133,BPU!$A$9:$D$363,3,0)</f>
        <v>u</v>
      </c>
      <c r="D133" s="29">
        <v>8</v>
      </c>
      <c r="E133" s="50">
        <f>VLOOKUP(A133,BPU!$A$9:$D$363,4,0)</f>
        <v>0</v>
      </c>
      <c r="F133" s="52">
        <f t="shared" ref="F133" si="36">E133*D133</f>
        <v>0</v>
      </c>
    </row>
    <row r="134" spans="1:6" x14ac:dyDescent="0.25">
      <c r="A134" s="59" t="s">
        <v>108</v>
      </c>
      <c r="B134" s="62" t="str">
        <f>VLOOKUP(A134,BPU!$A$9:$D$363,2,0)</f>
        <v>Avaloir mixte</v>
      </c>
      <c r="C134" s="59" t="str">
        <f>VLOOKUP(A134,BPU!$A$9:$D$363,3,0)</f>
        <v>u</v>
      </c>
      <c r="D134" s="59">
        <v>5</v>
      </c>
      <c r="E134" s="60">
        <f>VLOOKUP(A134,BPU!$A$9:$D$363,4,0)</f>
        <v>0</v>
      </c>
      <c r="F134" s="61">
        <f t="shared" ref="F134" si="37">E134*D134</f>
        <v>0</v>
      </c>
    </row>
    <row r="135" spans="1:6" x14ac:dyDescent="0.25">
      <c r="A135" s="29" t="s">
        <v>110</v>
      </c>
      <c r="B135" s="7" t="str">
        <f>VLOOKUP(A135,BPU!$A$9:$D$363,2,0)</f>
        <v>Regard à grille concave ou plate</v>
      </c>
      <c r="C135" s="29"/>
      <c r="D135" s="29"/>
      <c r="E135" s="50"/>
      <c r="F135" s="52"/>
    </row>
    <row r="136" spans="1:6" x14ac:dyDescent="0.25">
      <c r="A136" s="43" t="s">
        <v>247</v>
      </c>
      <c r="B136" s="44" t="str">
        <f>VLOOKUP(A136,BPU!$A$9:$D$363,2,0)</f>
        <v>400x400 mm concave</v>
      </c>
      <c r="C136" s="29" t="str">
        <f>VLOOKUP(A136,BPU!$A$9:$D$363,3,0)</f>
        <v>u</v>
      </c>
      <c r="D136" s="29">
        <v>2</v>
      </c>
      <c r="E136" s="50">
        <f>VLOOKUP(A136,BPU!$A$9:$D$363,4,0)</f>
        <v>0</v>
      </c>
      <c r="F136" s="52">
        <f t="shared" ref="F136:F137" si="38">E136*D136</f>
        <v>0</v>
      </c>
    </row>
    <row r="137" spans="1:6" x14ac:dyDescent="0.25">
      <c r="A137" s="43" t="s">
        <v>248</v>
      </c>
      <c r="B137" s="44" t="str">
        <f>VLOOKUP(A137,BPU!$A$9:$D$363,2,0)</f>
        <v>750x300 mm plate</v>
      </c>
      <c r="C137" s="29" t="str">
        <f>VLOOKUP(A137,BPU!$A$9:$D$363,3,0)</f>
        <v>u</v>
      </c>
      <c r="D137" s="29">
        <v>20</v>
      </c>
      <c r="E137" s="50">
        <f>VLOOKUP(A137,BPU!$A$9:$D$363,4,0)</f>
        <v>0</v>
      </c>
      <c r="F137" s="52">
        <f t="shared" si="38"/>
        <v>0</v>
      </c>
    </row>
    <row r="138" spans="1:6" x14ac:dyDescent="0.25">
      <c r="A138" s="29" t="s">
        <v>155</v>
      </c>
      <c r="B138" s="7" t="str">
        <f>VLOOKUP(A138,BPU!$A$9:$D$363,2,0)</f>
        <v>Raccordement de descente EP dans le cadre</v>
      </c>
      <c r="C138" s="29" t="str">
        <f>VLOOKUP(A138,BPU!$A$9:$D$363,3,0)</f>
        <v>u</v>
      </c>
      <c r="D138" s="29">
        <v>15</v>
      </c>
      <c r="E138" s="50">
        <f>VLOOKUP(A138,BPU!$A$9:$D$363,4,0)</f>
        <v>0</v>
      </c>
      <c r="F138" s="52">
        <f t="shared" ref="F138" si="39">E138*D138</f>
        <v>0</v>
      </c>
    </row>
    <row r="139" spans="1:6" x14ac:dyDescent="0.25">
      <c r="A139" s="29" t="s">
        <v>256</v>
      </c>
      <c r="B139" s="74" t="str">
        <f>VLOOKUP(A139,BPU!$A$9:$D$363,2,0)</f>
        <v>Remplacement de tampon fonte - grille en tampon plein</v>
      </c>
      <c r="C139" s="29" t="str">
        <f>VLOOKUP(A139,BPU!$A$9:$D$363,3,0)</f>
        <v>u</v>
      </c>
      <c r="D139" s="29">
        <v>2</v>
      </c>
      <c r="E139" s="50">
        <f>VLOOKUP(A139,BPU!$A$9:$D$363,4,0)</f>
        <v>0</v>
      </c>
      <c r="F139" s="52">
        <f t="shared" ref="F139:F140" si="40">E139*D139</f>
        <v>0</v>
      </c>
    </row>
    <row r="140" spans="1:6" ht="27" x14ac:dyDescent="0.25">
      <c r="A140" s="59" t="s">
        <v>260</v>
      </c>
      <c r="B140" s="62" t="str">
        <f>VLOOKUP(A140,BPU!$A$9:$D$363,2,0)</f>
        <v>Transformation d'un ouvrage de visite couverture béton ou métallique en ouvrage de visite avec tampon fonte</v>
      </c>
      <c r="C140" s="59" t="str">
        <f>VLOOKUP(A140,BPU!$A$9:$D$363,3,0)</f>
        <v>ft</v>
      </c>
      <c r="D140" s="59">
        <v>2</v>
      </c>
      <c r="E140" s="60">
        <f>VLOOKUP(A140,BPU!$A$9:$D$363,4,0)</f>
        <v>0</v>
      </c>
      <c r="F140" s="61">
        <f t="shared" si="40"/>
        <v>0</v>
      </c>
    </row>
    <row r="141" spans="1:6" ht="15.75" thickBot="1" x14ac:dyDescent="0.3">
      <c r="A141" s="29" t="s">
        <v>261</v>
      </c>
      <c r="B141" s="74" t="str">
        <f>VLOOKUP(A141,BPU!$A$9:$D$363,2,0)</f>
        <v>Obturation de canalisation ou de branchement</v>
      </c>
      <c r="C141" s="29" t="str">
        <f>VLOOKUP(A141,BPU!$A$9:$D$363,3,0)</f>
        <v>u</v>
      </c>
      <c r="D141" s="29">
        <v>10</v>
      </c>
      <c r="E141" s="50">
        <f>VLOOKUP(A141,BPU!$A$9:$D$363,4,0)</f>
        <v>0</v>
      </c>
      <c r="F141" s="52">
        <f t="shared" ref="F141" si="41">E141*D141</f>
        <v>0</v>
      </c>
    </row>
    <row r="142" spans="1:6" ht="15.75" thickBot="1" x14ac:dyDescent="0.3">
      <c r="A142" s="29"/>
      <c r="B142" s="30" t="s">
        <v>37</v>
      </c>
      <c r="C142" s="29"/>
      <c r="D142" s="29"/>
      <c r="E142" s="50"/>
      <c r="F142" s="53">
        <f>SUM(F124:F141)</f>
        <v>0</v>
      </c>
    </row>
    <row r="143" spans="1:6" x14ac:dyDescent="0.25">
      <c r="A143" s="29"/>
      <c r="B143" s="31"/>
      <c r="C143" s="29"/>
      <c r="D143" s="29"/>
      <c r="E143" s="50"/>
      <c r="F143" s="52"/>
    </row>
    <row r="144" spans="1:6" x14ac:dyDescent="0.25">
      <c r="A144" s="29"/>
      <c r="B144" s="71" t="str">
        <f>BPU!B296</f>
        <v>SP - SIGNALISATION DE POLICE</v>
      </c>
      <c r="C144" s="8"/>
      <c r="D144" s="8"/>
      <c r="E144" s="47"/>
      <c r="F144" s="47"/>
    </row>
    <row r="145" spans="1:6" x14ac:dyDescent="0.25">
      <c r="A145" s="29" t="s">
        <v>111</v>
      </c>
      <c r="B145" s="7" t="str">
        <f>VLOOKUP(A145,BPU!$A$9:$D$363,2,0)</f>
        <v>Ligne en enduit bicomposant</v>
      </c>
      <c r="C145" s="29" t="str">
        <f>VLOOKUP(A145,BPU!$A$9:$D$363,3,0)</f>
        <v>m</v>
      </c>
      <c r="D145" s="29">
        <v>150</v>
      </c>
      <c r="E145" s="50">
        <f>VLOOKUP(A145,BPU!$A$9:$D$363,4,0)</f>
        <v>0</v>
      </c>
      <c r="F145" s="52">
        <f t="shared" ref="F145" si="42">E145*D145</f>
        <v>0</v>
      </c>
    </row>
    <row r="146" spans="1:6" ht="27" x14ac:dyDescent="0.25">
      <c r="A146" s="59" t="s">
        <v>112</v>
      </c>
      <c r="B146" s="7" t="str">
        <f>VLOOKUP(A146,BPU!$A$9:$D$363,2,0)</f>
        <v>Marquages spéciaux (Stop, Zébras, flèches, logo vélo, double chevron, etc.) en enduit bicomposant</v>
      </c>
      <c r="C146" s="59" t="str">
        <f>VLOOKUP(A146,BPU!$A$9:$D$363,3,0)</f>
        <v>m²</v>
      </c>
      <c r="D146" s="59">
        <v>80</v>
      </c>
      <c r="E146" s="60">
        <f>VLOOKUP(A146,BPU!$A$9:$D$363,4,0)</f>
        <v>0</v>
      </c>
      <c r="F146" s="61">
        <f t="shared" ref="F146" si="43">E146*D146</f>
        <v>0</v>
      </c>
    </row>
    <row r="147" spans="1:6" x14ac:dyDescent="0.25">
      <c r="A147" s="59" t="s">
        <v>113</v>
      </c>
      <c r="B147" s="7" t="str">
        <f>VLOOKUP(A147,BPU!$A$9:$D$363,2,0)</f>
        <v>Panneau de signalisation de police gamme petite</v>
      </c>
      <c r="C147" s="29" t="str">
        <f>VLOOKUP(A147,BPU!$A$9:$D$363,3,0)</f>
        <v>u</v>
      </c>
      <c r="D147" s="29">
        <v>22</v>
      </c>
      <c r="E147" s="50">
        <f>VLOOKUP(A147,BPU!$A$9:$D$363,4,0)</f>
        <v>0</v>
      </c>
      <c r="F147" s="52">
        <f t="shared" ref="F147" si="44">E147*D147</f>
        <v>0</v>
      </c>
    </row>
    <row r="148" spans="1:6" ht="15.75" thickBot="1" x14ac:dyDescent="0.3">
      <c r="A148" s="29" t="s">
        <v>114</v>
      </c>
      <c r="B148" s="7" t="str">
        <f>VLOOKUP(A148,BPU!$A$9:$D$363,2,0)</f>
        <v>Panonceau</v>
      </c>
      <c r="C148" s="29" t="str">
        <f>VLOOKUP(A148,BPU!$A$9:$D$363,3,0)</f>
        <v>u</v>
      </c>
      <c r="D148" s="29">
        <v>5</v>
      </c>
      <c r="E148" s="50">
        <f>VLOOKUP(A148,BPU!$A$9:$D$363,4,0)</f>
        <v>0</v>
      </c>
      <c r="F148" s="52">
        <f t="shared" ref="F148" si="45">E148*D148</f>
        <v>0</v>
      </c>
    </row>
    <row r="149" spans="1:6" ht="15.75" thickBot="1" x14ac:dyDescent="0.3">
      <c r="A149" s="29"/>
      <c r="B149" s="30" t="s">
        <v>150</v>
      </c>
      <c r="C149" s="29"/>
      <c r="D149" s="29"/>
      <c r="E149" s="50"/>
      <c r="F149" s="53">
        <f>SUM(F145:F148)</f>
        <v>0</v>
      </c>
    </row>
    <row r="150" spans="1:6" ht="15.75" thickBot="1" x14ac:dyDescent="0.3">
      <c r="A150" s="32"/>
      <c r="B150" s="35"/>
      <c r="C150" s="32"/>
      <c r="D150" s="32"/>
      <c r="E150" s="51"/>
      <c r="F150" s="54"/>
    </row>
    <row r="151" spans="1:6" ht="15.75" thickTop="1" x14ac:dyDescent="0.25">
      <c r="A151" s="29"/>
      <c r="B151" s="31"/>
      <c r="C151" s="29"/>
      <c r="D151" s="29"/>
      <c r="E151" s="50"/>
      <c r="F151" s="52"/>
    </row>
    <row r="152" spans="1:6" x14ac:dyDescent="0.25">
      <c r="A152" s="29"/>
      <c r="B152" s="71" t="str">
        <f>BPU!B317</f>
        <v>PI - INCENDIE</v>
      </c>
      <c r="C152" s="8"/>
      <c r="D152" s="8"/>
      <c r="E152" s="47"/>
      <c r="F152" s="47"/>
    </row>
    <row r="153" spans="1:6" ht="15.75" thickBot="1" x14ac:dyDescent="0.3">
      <c r="A153" s="29" t="s">
        <v>267</v>
      </c>
      <c r="B153" s="7" t="str">
        <f>VLOOKUP(A153,BPU!$A$9:$D$363,2,0)</f>
        <v>Dépose et repose de poteau incendie sous coffre</v>
      </c>
      <c r="C153" s="29" t="str">
        <f>VLOOKUP(A153,BPU!$A$9:$D$363,3,0)</f>
        <v>u</v>
      </c>
      <c r="D153" s="29">
        <v>1</v>
      </c>
      <c r="E153" s="50">
        <f>VLOOKUP(A153,BPU!$A$9:$D$363,4,0)</f>
        <v>0</v>
      </c>
      <c r="F153" s="52">
        <f t="shared" ref="F153" si="46">E153*D153</f>
        <v>0</v>
      </c>
    </row>
    <row r="154" spans="1:6" ht="15.75" thickBot="1" x14ac:dyDescent="0.3">
      <c r="A154" s="29"/>
      <c r="B154" s="30" t="s">
        <v>268</v>
      </c>
      <c r="C154" s="29"/>
      <c r="D154" s="29"/>
      <c r="E154" s="50"/>
      <c r="F154" s="53">
        <f>SUM(F153:F153)</f>
        <v>0</v>
      </c>
    </row>
    <row r="155" spans="1:6" x14ac:dyDescent="0.25">
      <c r="A155" s="29"/>
      <c r="B155" s="31"/>
      <c r="C155" s="29"/>
      <c r="D155" s="29"/>
      <c r="E155" s="50"/>
      <c r="F155" s="52"/>
    </row>
    <row r="156" spans="1:6" x14ac:dyDescent="0.25">
      <c r="A156" s="29"/>
      <c r="B156" s="71" t="str">
        <f>BPU!B322</f>
        <v>AM - AMIANTE</v>
      </c>
      <c r="C156" s="8"/>
      <c r="D156" s="8"/>
      <c r="E156" s="47"/>
      <c r="F156" s="47"/>
    </row>
    <row r="157" spans="1:6" x14ac:dyDescent="0.25">
      <c r="A157" s="29" t="s">
        <v>276</v>
      </c>
      <c r="B157" s="74" t="str">
        <f>VLOOKUP(A157,BPU!$A$9:$D$374,2,0)</f>
        <v>Plan de retrait</v>
      </c>
      <c r="C157" s="29" t="str">
        <f>VLOOKUP(A157,BPU!$A$9:$D$374,3,0)</f>
        <v>ft</v>
      </c>
      <c r="D157" s="29">
        <v>1</v>
      </c>
      <c r="E157" s="50">
        <f>VLOOKUP(A157,BPU!$A$9:$D$374,4,0)</f>
        <v>0</v>
      </c>
      <c r="F157" s="52">
        <f t="shared" ref="F157" si="47">E157*D157</f>
        <v>0</v>
      </c>
    </row>
    <row r="158" spans="1:6" x14ac:dyDescent="0.25">
      <c r="A158" s="29" t="s">
        <v>279</v>
      </c>
      <c r="B158" s="74" t="str">
        <f>VLOOKUP(A158,BPU!$A$9:$D$374,2,0)</f>
        <v>Installation de chantier spécifique liées à l’amiante</v>
      </c>
      <c r="C158" s="29" t="str">
        <f>VLOOKUP(A158,BPU!$A$9:$D$374,3,0)</f>
        <v>ft</v>
      </c>
      <c r="D158" s="29">
        <v>1</v>
      </c>
      <c r="E158" s="50">
        <f>VLOOKUP(A158,BPU!$A$9:$D$374,4,0)</f>
        <v>0</v>
      </c>
      <c r="F158" s="52">
        <f t="shared" ref="F158:F165" si="48">E158*D158</f>
        <v>0</v>
      </c>
    </row>
    <row r="159" spans="1:6" x14ac:dyDescent="0.25">
      <c r="A159" s="29" t="s">
        <v>282</v>
      </c>
      <c r="B159" s="74" t="str">
        <f>VLOOKUP(A159,BPU!$A$9:$D$374,2,0)</f>
        <v>Signalisation de chantier – zone de confinement</v>
      </c>
      <c r="C159" s="29" t="str">
        <f>VLOOKUP(A159,BPU!$A$9:$D$374,3,0)</f>
        <v>ft</v>
      </c>
      <c r="D159" s="29">
        <v>1</v>
      </c>
      <c r="E159" s="50">
        <f>VLOOKUP(A159,BPU!$A$9:$D$374,4,0)</f>
        <v>0</v>
      </c>
      <c r="F159" s="52">
        <f t="shared" si="48"/>
        <v>0</v>
      </c>
    </row>
    <row r="160" spans="1:6" x14ac:dyDescent="0.25">
      <c r="A160" s="29" t="s">
        <v>286</v>
      </c>
      <c r="B160" s="74" t="str">
        <f>VLOOKUP(A160,BPU!$A$9:$D$374,2,0)</f>
        <v>Mission de suivi des travaux</v>
      </c>
      <c r="C160" s="29" t="str">
        <f>VLOOKUP(A160,BPU!$A$9:$D$374,3,0)</f>
        <v>ft</v>
      </c>
      <c r="D160" s="29">
        <v>1</v>
      </c>
      <c r="E160" s="50">
        <f>VLOOKUP(A160,BPU!$A$9:$D$374,4,0)</f>
        <v>0</v>
      </c>
      <c r="F160" s="52">
        <f t="shared" si="48"/>
        <v>0</v>
      </c>
    </row>
    <row r="161" spans="1:6" x14ac:dyDescent="0.25">
      <c r="A161" s="29" t="s">
        <v>288</v>
      </c>
      <c r="B161" s="74" t="str">
        <f>VLOOKUP(A161,BPU!$A$9:$D$374,2,0)</f>
        <v>Retrait et chargement de tuyau amianté</v>
      </c>
      <c r="C161" s="29" t="str">
        <f>VLOOKUP(A161,BPU!$A$9:$D$374,3,0)</f>
        <v>m</v>
      </c>
      <c r="D161" s="29">
        <v>20</v>
      </c>
      <c r="E161" s="50">
        <f>VLOOKUP(A161,BPU!$A$9:$D$374,4,0)</f>
        <v>0</v>
      </c>
      <c r="F161" s="52">
        <f t="shared" si="48"/>
        <v>0</v>
      </c>
    </row>
    <row r="162" spans="1:6" x14ac:dyDescent="0.25">
      <c r="A162" s="29" t="s">
        <v>291</v>
      </c>
      <c r="B162" s="74" t="str">
        <f>VLOOKUP(A162,BPU!$A$9:$D$374,2,0)</f>
        <v>Transport vers centre d’enfouissement agréé</v>
      </c>
      <c r="C162" s="29" t="str">
        <f>VLOOKUP(A162,BPU!$A$9:$D$374,3,0)</f>
        <v>t</v>
      </c>
      <c r="D162" s="29">
        <v>5</v>
      </c>
      <c r="E162" s="50">
        <f>VLOOKUP(A162,BPU!$A$9:$D$374,4,0)</f>
        <v>0</v>
      </c>
      <c r="F162" s="52">
        <f t="shared" si="48"/>
        <v>0</v>
      </c>
    </row>
    <row r="163" spans="1:6" x14ac:dyDescent="0.25">
      <c r="A163" s="29" t="s">
        <v>294</v>
      </c>
      <c r="B163" s="74" t="str">
        <f>VLOOKUP(A163,BPU!$A$9:$D$374,2,0)</f>
        <v>Traitement des déchets amiantés</v>
      </c>
      <c r="C163" s="29" t="str">
        <f>VLOOKUP(A163,BPU!$A$9:$D$374,3,0)</f>
        <v>t</v>
      </c>
      <c r="D163" s="29">
        <v>5</v>
      </c>
      <c r="E163" s="50">
        <f>VLOOKUP(A163,BPU!$A$9:$D$374,4,0)</f>
        <v>0</v>
      </c>
      <c r="F163" s="52">
        <f t="shared" si="48"/>
        <v>0</v>
      </c>
    </row>
    <row r="164" spans="1:6" x14ac:dyDescent="0.25">
      <c r="A164" s="29" t="s">
        <v>297</v>
      </c>
      <c r="B164" s="74" t="str">
        <f>VLOOKUP(A164,BPU!$A$9:$D$374,2,0)</f>
        <v>Décontamination des matériels, véhicules et autres</v>
      </c>
      <c r="C164" s="29" t="str">
        <f>VLOOKUP(A164,BPU!$A$9:$D$374,3,0)</f>
        <v>ft</v>
      </c>
      <c r="D164" s="29">
        <v>1</v>
      </c>
      <c r="E164" s="50">
        <f>VLOOKUP(A164,BPU!$A$9:$D$374,4,0)</f>
        <v>0</v>
      </c>
      <c r="F164" s="52">
        <f t="shared" si="48"/>
        <v>0</v>
      </c>
    </row>
    <row r="165" spans="1:6" ht="15.75" thickBot="1" x14ac:dyDescent="0.3">
      <c r="A165" s="29" t="s">
        <v>300</v>
      </c>
      <c r="B165" s="74" t="str">
        <f>VLOOKUP(A165,BPU!$A$9:$D$374,2,0)</f>
        <v>Dossier de traçabilité</v>
      </c>
      <c r="C165" s="29" t="str">
        <f>VLOOKUP(A165,BPU!$A$9:$D$374,3,0)</f>
        <v>ft</v>
      </c>
      <c r="D165" s="29">
        <v>1</v>
      </c>
      <c r="E165" s="50">
        <f>VLOOKUP(A165,BPU!$A$9:$D$374,4,0)</f>
        <v>0</v>
      </c>
      <c r="F165" s="52">
        <f t="shared" si="48"/>
        <v>0</v>
      </c>
    </row>
    <row r="166" spans="1:6" ht="15.75" thickBot="1" x14ac:dyDescent="0.3">
      <c r="A166" s="29"/>
      <c r="B166" s="30" t="s">
        <v>303</v>
      </c>
      <c r="C166" s="29"/>
      <c r="D166" s="29"/>
      <c r="E166" s="50"/>
      <c r="F166" s="53">
        <f>SUM(F157:F165)</f>
        <v>0</v>
      </c>
    </row>
    <row r="167" spans="1:6" x14ac:dyDescent="0.25">
      <c r="A167" s="29"/>
      <c r="B167" s="31"/>
      <c r="C167" s="29"/>
      <c r="D167" s="29"/>
      <c r="E167" s="50"/>
      <c r="F167" s="52"/>
    </row>
    <row r="168" spans="1:6" x14ac:dyDescent="0.25">
      <c r="A168" s="29"/>
      <c r="B168" s="71" t="str">
        <f>BPU!B359</f>
        <v>DV - TRAVAUX DIVERS</v>
      </c>
      <c r="C168" s="8"/>
      <c r="D168" s="8"/>
      <c r="E168" s="47"/>
      <c r="F168" s="47"/>
    </row>
    <row r="169" spans="1:6" x14ac:dyDescent="0.25">
      <c r="A169" s="29" t="s">
        <v>27</v>
      </c>
      <c r="B169" s="7" t="str">
        <f>VLOOKUP(A169,BPU!$A$9:$D$374,2,0)</f>
        <v>Dossier de récolement et DOE</v>
      </c>
      <c r="C169" s="29" t="str">
        <f>VLOOKUP(A169,BPU!$A$9:$D$374,3,0)</f>
        <v>ft</v>
      </c>
      <c r="D169" s="29">
        <v>1</v>
      </c>
      <c r="E169" s="50">
        <f>VLOOKUP(A169,BPU!$A$9:$D$374,4,0)</f>
        <v>0</v>
      </c>
      <c r="F169" s="52">
        <f t="shared" ref="F169" si="49">E169*D169</f>
        <v>0</v>
      </c>
    </row>
    <row r="170" spans="1:6" x14ac:dyDescent="0.25">
      <c r="A170" s="29" t="s">
        <v>269</v>
      </c>
      <c r="B170" s="74" t="str">
        <f>VLOOKUP(A170,BPU!$A$9:$D$374,2,0)</f>
        <v>Aspiratrice</v>
      </c>
      <c r="C170" s="29" t="str">
        <f>VLOOKUP(A170,BPU!$A$9:$D$374,3,0)</f>
        <v>j</v>
      </c>
      <c r="D170" s="29">
        <v>5</v>
      </c>
      <c r="E170" s="50">
        <f>VLOOKUP(A170,BPU!$A$9:$D$374,4,0)</f>
        <v>0</v>
      </c>
      <c r="F170" s="52">
        <f t="shared" ref="F170:F171" si="50">E170*D170</f>
        <v>0</v>
      </c>
    </row>
    <row r="171" spans="1:6" x14ac:dyDescent="0.25">
      <c r="A171" s="29" t="s">
        <v>272</v>
      </c>
      <c r="B171" s="74" t="str">
        <f>VLOOKUP(A171,BPU!$A$9:$D$374,2,0)</f>
        <v>Curage du canal en amont/aval du chantier</v>
      </c>
      <c r="C171" s="29" t="str">
        <f>VLOOKUP(A171,BPU!$A$9:$D$374,3,0)</f>
        <v>m</v>
      </c>
      <c r="D171" s="29">
        <v>30</v>
      </c>
      <c r="E171" s="50">
        <f>VLOOKUP(A171,BPU!$A$9:$D$374,4,0)</f>
        <v>0</v>
      </c>
      <c r="F171" s="52">
        <f t="shared" si="50"/>
        <v>0</v>
      </c>
    </row>
    <row r="172" spans="1:6" ht="15.75" thickBot="1" x14ac:dyDescent="0.3">
      <c r="A172" s="29" t="s">
        <v>323</v>
      </c>
      <c r="B172" s="85" t="str">
        <f>VLOOKUP(A172,BPU!$A$9:$D$374,2,0)</f>
        <v>Remplacement de tampon fonte</v>
      </c>
      <c r="C172" s="29" t="str">
        <f>VLOOKUP(A172,BPU!$A$9:$D$374,3,0)</f>
        <v>u</v>
      </c>
      <c r="D172" s="29">
        <v>10</v>
      </c>
      <c r="E172" s="50">
        <f>VLOOKUP(A172,BPU!$A$9:$D$374,4,0)</f>
        <v>0</v>
      </c>
      <c r="F172" s="52">
        <f t="shared" ref="F172" si="51">E172*D172</f>
        <v>0</v>
      </c>
    </row>
    <row r="173" spans="1:6" ht="15.75" thickBot="1" x14ac:dyDescent="0.3">
      <c r="A173" s="29"/>
      <c r="B173" s="30" t="s">
        <v>38</v>
      </c>
      <c r="C173" s="29"/>
      <c r="D173" s="29"/>
      <c r="E173" s="50"/>
      <c r="F173" s="53">
        <f>SUM(F169:F172)</f>
        <v>0</v>
      </c>
    </row>
    <row r="174" spans="1:6" x14ac:dyDescent="0.25">
      <c r="A174" s="29"/>
      <c r="B174" s="31"/>
      <c r="C174" s="29"/>
      <c r="D174" s="29"/>
      <c r="E174" s="50"/>
      <c r="F174" s="52"/>
    </row>
    <row r="175" spans="1:6" ht="15.75" thickBot="1" x14ac:dyDescent="0.3">
      <c r="A175" s="32"/>
      <c r="B175" s="35"/>
      <c r="C175" s="32"/>
      <c r="D175" s="32"/>
      <c r="E175" s="33"/>
      <c r="F175" s="34"/>
    </row>
    <row r="176" spans="1:6" ht="15.75" thickTop="1" x14ac:dyDescent="0.25"/>
    <row r="177" spans="3:6" x14ac:dyDescent="0.25">
      <c r="C177" s="16" t="s">
        <v>42</v>
      </c>
      <c r="D177" s="16"/>
      <c r="E177" s="36"/>
      <c r="F177" s="36" t="s">
        <v>43</v>
      </c>
    </row>
    <row r="178" spans="3:6" x14ac:dyDescent="0.25">
      <c r="C178" s="16"/>
      <c r="D178" s="16"/>
      <c r="E178" s="37"/>
      <c r="F178" s="38">
        <f>SUM(F49:F174)/2</f>
        <v>0</v>
      </c>
    </row>
    <row r="179" spans="3:6" x14ac:dyDescent="0.25">
      <c r="C179" s="16"/>
      <c r="D179" s="16"/>
      <c r="E179" s="37"/>
      <c r="F179" s="38">
        <f>F35+F42</f>
        <v>0</v>
      </c>
    </row>
    <row r="180" spans="3:6" x14ac:dyDescent="0.25">
      <c r="C180" s="16"/>
      <c r="D180" s="16"/>
      <c r="E180" s="37"/>
      <c r="F180" s="38"/>
    </row>
    <row r="181" spans="3:6" x14ac:dyDescent="0.25">
      <c r="C181" s="16"/>
      <c r="D181" s="16" t="s">
        <v>123</v>
      </c>
      <c r="E181" s="37"/>
      <c r="F181" s="38">
        <f>F178-F179</f>
        <v>0</v>
      </c>
    </row>
    <row r="182" spans="3:6" x14ac:dyDescent="0.25">
      <c r="C182" s="16"/>
      <c r="D182" s="16"/>
      <c r="E182" s="16"/>
      <c r="F182" s="16"/>
    </row>
    <row r="183" spans="3:6" x14ac:dyDescent="0.25">
      <c r="C183" s="16"/>
      <c r="D183" s="16"/>
      <c r="E183" s="16"/>
      <c r="F183" s="16"/>
    </row>
    <row r="184" spans="3:6" x14ac:dyDescent="0.25">
      <c r="C184" s="16"/>
      <c r="D184" s="16"/>
      <c r="E184" s="16"/>
      <c r="F184" s="16"/>
    </row>
    <row r="185" spans="3:6" x14ac:dyDescent="0.25">
      <c r="C185" s="16"/>
      <c r="D185" s="16"/>
      <c r="E185" s="16"/>
      <c r="F185" s="16"/>
    </row>
    <row r="186" spans="3:6" x14ac:dyDescent="0.25">
      <c r="C186" s="16"/>
      <c r="D186" s="16"/>
      <c r="E186" s="16"/>
      <c r="F186" s="16"/>
    </row>
    <row r="187" spans="3:6" x14ac:dyDescent="0.25">
      <c r="C187" s="16"/>
      <c r="D187" s="16"/>
      <c r="E187" s="16"/>
      <c r="F187" s="16"/>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rowBreaks count="3" manualBreakCount="3">
    <brk id="46" max="5" man="1"/>
    <brk id="95" max="16383" man="1"/>
    <brk id="15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2:H92"/>
  <sheetViews>
    <sheetView view="pageBreakPreview" zoomScaleNormal="100" zoomScaleSheetLayoutView="100" workbookViewId="0">
      <selection activeCell="F46" sqref="F46"/>
    </sheetView>
  </sheetViews>
  <sheetFormatPr baseColWidth="10" defaultColWidth="11.42578125" defaultRowHeight="15" x14ac:dyDescent="0.25"/>
  <cols>
    <col min="1" max="1" width="7.7109375" customWidth="1"/>
    <col min="2" max="2" width="55.7109375" customWidth="1"/>
    <col min="3" max="3" width="7.7109375" customWidth="1"/>
    <col min="4" max="4" width="10" customWidth="1"/>
    <col min="5" max="5" width="14" customWidth="1"/>
    <col min="6" max="6" width="14.7109375" bestFit="1" customWidth="1"/>
  </cols>
  <sheetData>
    <row r="2" spans="1:8" x14ac:dyDescent="0.25">
      <c r="B2" s="39" t="s">
        <v>49</v>
      </c>
    </row>
    <row r="3" spans="1:8" x14ac:dyDescent="0.25">
      <c r="B3" s="39" t="s">
        <v>50</v>
      </c>
    </row>
    <row r="5" spans="1:8" ht="18" x14ac:dyDescent="0.25">
      <c r="A5" s="92" t="str">
        <f>BPU!A5</f>
        <v>Commune de Camaret-sur-Aigues</v>
      </c>
      <c r="B5" s="92"/>
      <c r="C5" s="92"/>
      <c r="D5" s="92"/>
      <c r="E5" s="92"/>
      <c r="F5" s="92"/>
    </row>
    <row r="6" spans="1:8" ht="30.95" customHeight="1" x14ac:dyDescent="0.25">
      <c r="A6" s="96" t="str">
        <f>BPU!A6</f>
        <v>Aménagement urbain - Requalification de l' Avenue du Mont Ventoux 
et de l'entrée de ville Sud-Est</v>
      </c>
      <c r="B6" s="96"/>
      <c r="C6" s="96"/>
      <c r="D6" s="96"/>
      <c r="E6" s="96"/>
      <c r="F6" s="96"/>
    </row>
    <row r="7" spans="1:8" ht="15.75" x14ac:dyDescent="0.25">
      <c r="A7" s="94" t="str">
        <f>BPU!A7</f>
        <v>Lot 1 - Terrassements - Voiries - Réseaux humides</v>
      </c>
      <c r="B7" s="94"/>
      <c r="C7" s="94"/>
      <c r="D7" s="94"/>
      <c r="E7" s="94"/>
      <c r="F7" s="94"/>
    </row>
    <row r="8" spans="1:8" ht="15.75" x14ac:dyDescent="0.25">
      <c r="A8" s="94" t="s">
        <v>305</v>
      </c>
      <c r="B8" s="94"/>
      <c r="C8" s="94"/>
      <c r="D8" s="94"/>
      <c r="E8" s="94"/>
      <c r="F8" s="94"/>
    </row>
    <row r="9" spans="1:8" x14ac:dyDescent="0.25">
      <c r="A9" s="15"/>
      <c r="B9" s="15"/>
      <c r="C9" s="15"/>
      <c r="D9" s="15"/>
      <c r="E9" s="15"/>
      <c r="F9" s="15"/>
    </row>
    <row r="10" spans="1:8" ht="15.75" x14ac:dyDescent="0.25">
      <c r="A10" s="15"/>
      <c r="B10" s="22" t="s">
        <v>121</v>
      </c>
      <c r="C10" s="15"/>
      <c r="D10" s="15"/>
      <c r="E10" s="15"/>
      <c r="F10" s="15"/>
    </row>
    <row r="11" spans="1:8" ht="9.75" customHeight="1" x14ac:dyDescent="0.25">
      <c r="A11" s="15"/>
      <c r="B11" s="22"/>
      <c r="C11" s="15"/>
      <c r="D11" s="15"/>
      <c r="E11" s="15"/>
      <c r="F11" s="15"/>
    </row>
    <row r="12" spans="1:8" ht="15.75" x14ac:dyDescent="0.25">
      <c r="A12" s="15"/>
      <c r="B12" s="22"/>
      <c r="C12" s="15"/>
      <c r="D12" s="15"/>
      <c r="E12" s="15"/>
      <c r="F12" s="25"/>
    </row>
    <row r="13" spans="1:8" ht="15.75" x14ac:dyDescent="0.25">
      <c r="A13" s="15"/>
      <c r="B13" s="22"/>
      <c r="C13" s="15"/>
      <c r="D13" s="15"/>
      <c r="E13" s="15"/>
      <c r="F13" s="15"/>
    </row>
    <row r="14" spans="1:8" ht="15.75" x14ac:dyDescent="0.25">
      <c r="A14" s="15"/>
      <c r="B14" s="22" t="str">
        <f>B41</f>
        <v>IC - INSTALLATION DE CHANTIER</v>
      </c>
      <c r="C14" s="15"/>
      <c r="D14" s="15"/>
      <c r="E14" s="15"/>
      <c r="F14" s="56">
        <f>F45</f>
        <v>0</v>
      </c>
      <c r="H14" s="45"/>
    </row>
    <row r="15" spans="1:8" ht="15.75" x14ac:dyDescent="0.25">
      <c r="A15" s="15"/>
      <c r="B15" s="22"/>
      <c r="C15" s="15"/>
      <c r="D15" s="15"/>
      <c r="E15" s="15"/>
      <c r="F15" s="56"/>
    </row>
    <row r="16" spans="1:8" ht="15.75" x14ac:dyDescent="0.25">
      <c r="A16" s="15"/>
      <c r="B16" s="22" t="str">
        <f>B47</f>
        <v>TP - TRAVAUX PREPARATOIRES</v>
      </c>
      <c r="C16" s="15"/>
      <c r="D16" s="15"/>
      <c r="E16" s="15"/>
      <c r="F16" s="56">
        <f>F53</f>
        <v>0</v>
      </c>
      <c r="H16" s="45"/>
    </row>
    <row r="17" spans="1:8" ht="15.75" x14ac:dyDescent="0.25">
      <c r="A17" s="15"/>
      <c r="B17" s="22"/>
      <c r="C17" s="15"/>
      <c r="D17" s="15"/>
      <c r="E17" s="15"/>
      <c r="F17" s="56"/>
    </row>
    <row r="18" spans="1:8" ht="15.75" x14ac:dyDescent="0.25">
      <c r="A18" s="15"/>
      <c r="B18" s="22" t="str">
        <f>B55</f>
        <v>TG - TERRASSEMENTS GENERAUX</v>
      </c>
      <c r="C18" s="15"/>
      <c r="D18" s="15"/>
      <c r="E18" s="15"/>
      <c r="F18" s="56">
        <f>F59</f>
        <v>0</v>
      </c>
      <c r="H18" s="45"/>
    </row>
    <row r="19" spans="1:8" ht="15.75" x14ac:dyDescent="0.25">
      <c r="A19" s="15"/>
      <c r="B19" s="22"/>
      <c r="C19" s="15"/>
      <c r="D19" s="15"/>
      <c r="E19" s="15"/>
      <c r="F19" s="56"/>
    </row>
    <row r="20" spans="1:8" ht="15.75" x14ac:dyDescent="0.25">
      <c r="A20" s="15"/>
      <c r="B20" s="22" t="str">
        <f>B61</f>
        <v>CH - CHAUSSEE - STATIONNEMENTS</v>
      </c>
      <c r="C20" s="15"/>
      <c r="D20" s="15"/>
      <c r="E20" s="15"/>
      <c r="F20" s="56">
        <f>F68</f>
        <v>0</v>
      </c>
      <c r="H20" s="45"/>
    </row>
    <row r="21" spans="1:8" ht="15.75" x14ac:dyDescent="0.25">
      <c r="A21" s="15"/>
      <c r="B21" s="22"/>
      <c r="C21" s="15"/>
      <c r="D21" s="15"/>
      <c r="E21" s="15"/>
      <c r="F21" s="56"/>
    </row>
    <row r="22" spans="1:8" ht="15.75" x14ac:dyDescent="0.25">
      <c r="A22" s="15"/>
      <c r="B22" s="22" t="str">
        <f>B70</f>
        <v>SP - SIGNALISATION DE POLICE</v>
      </c>
      <c r="C22" s="15"/>
      <c r="D22" s="15"/>
      <c r="E22" s="15"/>
      <c r="F22" s="56">
        <f>F74</f>
        <v>0</v>
      </c>
      <c r="H22" s="45"/>
    </row>
    <row r="23" spans="1:8" ht="15.75" x14ac:dyDescent="0.25">
      <c r="A23" s="15"/>
      <c r="B23" s="22"/>
      <c r="C23" s="15"/>
      <c r="D23" s="15"/>
      <c r="E23" s="15"/>
      <c r="F23" s="56"/>
    </row>
    <row r="24" spans="1:8" ht="15.75" x14ac:dyDescent="0.25">
      <c r="A24" s="15"/>
      <c r="B24" s="22" t="str">
        <f>B76</f>
        <v>DV - TRAVAUX DIVERS</v>
      </c>
      <c r="C24" s="15"/>
      <c r="D24" s="15"/>
      <c r="E24" s="15"/>
      <c r="F24" s="56">
        <f>F78</f>
        <v>0</v>
      </c>
      <c r="H24" s="45"/>
    </row>
    <row r="25" spans="1:8" ht="16.5" thickBot="1" x14ac:dyDescent="0.3">
      <c r="A25" s="15"/>
      <c r="B25" s="22"/>
      <c r="C25" s="15"/>
      <c r="D25" s="15"/>
      <c r="E25" s="15"/>
      <c r="F25" s="56"/>
    </row>
    <row r="26" spans="1:8" ht="15.75" x14ac:dyDescent="0.25">
      <c r="A26" s="15"/>
      <c r="B26" s="22"/>
      <c r="C26" s="24"/>
      <c r="D26" s="24"/>
      <c r="E26" s="24"/>
      <c r="F26" s="57"/>
    </row>
    <row r="27" spans="1:8" ht="15.75" x14ac:dyDescent="0.25">
      <c r="A27" s="15"/>
      <c r="B27" s="22"/>
      <c r="C27" s="15"/>
      <c r="D27" s="25" t="s">
        <v>39</v>
      </c>
      <c r="F27" s="56">
        <f>SUM(F14:F24)</f>
        <v>0</v>
      </c>
      <c r="H27" s="45"/>
    </row>
    <row r="28" spans="1:8" ht="15.75" x14ac:dyDescent="0.25">
      <c r="A28" s="15"/>
      <c r="B28" s="22"/>
      <c r="C28" s="15"/>
      <c r="D28" s="15"/>
      <c r="F28" s="56"/>
    </row>
    <row r="29" spans="1:8" ht="16.5" x14ac:dyDescent="0.3">
      <c r="A29" s="15"/>
      <c r="B29" s="22"/>
      <c r="C29" s="25" t="s">
        <v>40</v>
      </c>
      <c r="D29" s="26">
        <v>0.2</v>
      </c>
      <c r="F29" s="58">
        <f>F27*D29</f>
        <v>0</v>
      </c>
    </row>
    <row r="30" spans="1:8" ht="15.75" x14ac:dyDescent="0.25">
      <c r="A30" s="15"/>
      <c r="B30" s="22"/>
      <c r="C30" s="15"/>
      <c r="D30" s="15"/>
      <c r="F30" s="56"/>
    </row>
    <row r="31" spans="1:8" ht="15.75" x14ac:dyDescent="0.25">
      <c r="A31" s="15"/>
      <c r="B31" s="22"/>
      <c r="C31" s="15"/>
      <c r="D31" s="25" t="s">
        <v>41</v>
      </c>
      <c r="F31" s="56">
        <f>F27+F29</f>
        <v>0</v>
      </c>
    </row>
    <row r="32" spans="1:8" ht="16.5" thickBot="1" x14ac:dyDescent="0.3">
      <c r="A32" s="15"/>
      <c r="B32" s="22"/>
      <c r="C32" s="27"/>
      <c r="D32" s="27"/>
      <c r="E32" s="27"/>
      <c r="F32" s="28"/>
    </row>
    <row r="33" spans="1:6" ht="15.75" x14ac:dyDescent="0.25">
      <c r="A33" s="15"/>
      <c r="B33" s="22"/>
      <c r="C33" s="15"/>
      <c r="D33" s="15"/>
      <c r="E33" s="15"/>
      <c r="F33" s="23"/>
    </row>
    <row r="34" spans="1:6" ht="15.75" x14ac:dyDescent="0.25">
      <c r="A34" s="15"/>
      <c r="B34" s="22"/>
      <c r="C34" s="15"/>
      <c r="D34" s="15"/>
      <c r="E34" s="15"/>
      <c r="F34" s="56"/>
    </row>
    <row r="35" spans="1:6" ht="15.75" x14ac:dyDescent="0.25">
      <c r="A35" s="15"/>
      <c r="B35" s="22"/>
      <c r="C35" s="15"/>
      <c r="D35" s="15"/>
      <c r="E35" s="15"/>
      <c r="F35" s="23"/>
    </row>
    <row r="36" spans="1:6" ht="15.75" x14ac:dyDescent="0.25">
      <c r="A36" s="15"/>
      <c r="B36" s="22"/>
      <c r="C36" s="15"/>
      <c r="D36" s="15"/>
      <c r="E36" s="15"/>
      <c r="F36" s="56"/>
    </row>
    <row r="37" spans="1:6" ht="15.75" x14ac:dyDescent="0.25">
      <c r="A37" s="15"/>
      <c r="B37" s="22"/>
      <c r="C37" s="15"/>
      <c r="D37" s="15"/>
      <c r="E37" s="15"/>
      <c r="F37" s="23"/>
    </row>
    <row r="38" spans="1:6" ht="15.75" x14ac:dyDescent="0.25">
      <c r="A38" s="15"/>
      <c r="B38" s="22"/>
      <c r="C38" s="15"/>
      <c r="D38" s="15"/>
      <c r="E38" s="15"/>
      <c r="F38" s="23"/>
    </row>
    <row r="39" spans="1:6" ht="15.75" thickBot="1" x14ac:dyDescent="0.3">
      <c r="A39" s="15"/>
      <c r="B39" s="15"/>
      <c r="C39" s="15"/>
      <c r="D39" s="15"/>
      <c r="E39" s="15"/>
      <c r="F39" s="15"/>
    </row>
    <row r="40" spans="1:6" ht="35.1" customHeight="1" thickTop="1" thickBot="1" x14ac:dyDescent="0.3">
      <c r="A40" s="1" t="s">
        <v>0</v>
      </c>
      <c r="B40" s="1" t="s">
        <v>32</v>
      </c>
      <c r="C40" s="1" t="s">
        <v>1</v>
      </c>
      <c r="D40" s="1" t="s">
        <v>33</v>
      </c>
      <c r="E40" s="1" t="s">
        <v>30</v>
      </c>
      <c r="F40" s="1" t="s">
        <v>31</v>
      </c>
    </row>
    <row r="41" spans="1:6" ht="24.95" customHeight="1" thickTop="1" x14ac:dyDescent="0.25">
      <c r="A41" s="3"/>
      <c r="B41" s="70" t="str">
        <f>BPU!B10</f>
        <v>IC - INSTALLATION DE CHANTIER</v>
      </c>
      <c r="C41" s="12"/>
      <c r="D41" s="12"/>
      <c r="E41" s="12"/>
      <c r="F41" s="13"/>
    </row>
    <row r="42" spans="1:6" x14ac:dyDescent="0.25">
      <c r="A42" s="29" t="s">
        <v>4</v>
      </c>
      <c r="B42" s="74" t="str">
        <f>VLOOKUP(A42,BPU!$A$9:$D$363,2,0)</f>
        <v>Installation de chantier</v>
      </c>
      <c r="C42" s="29" t="str">
        <f>VLOOKUP(A42,BPU!$A$9:$D$363,3,0)</f>
        <v>ft</v>
      </c>
      <c r="D42" s="29">
        <v>0.25</v>
      </c>
      <c r="E42" s="50">
        <f>VLOOKUP(A42,BPU!$A$9:$D$363,4,0)</f>
        <v>0</v>
      </c>
      <c r="F42" s="52">
        <f t="shared" ref="F42:F44" si="0">E42*D42</f>
        <v>0</v>
      </c>
    </row>
    <row r="43" spans="1:6" x14ac:dyDescent="0.25">
      <c r="A43" s="29" t="s">
        <v>8</v>
      </c>
      <c r="B43" s="74" t="str">
        <f>VLOOKUP(A43,BPU!$A$9:$D$363,2,0)</f>
        <v>Signalisation de chantier y compris déviation</v>
      </c>
      <c r="C43" s="29" t="str">
        <f>VLOOKUP(A43,BPU!$A$9:$D$363,3,0)</f>
        <v>ft</v>
      </c>
      <c r="D43" s="29">
        <v>0.5</v>
      </c>
      <c r="E43" s="50">
        <f>VLOOKUP(A43,BPU!$A$9:$D$363,4,0)</f>
        <v>0</v>
      </c>
      <c r="F43" s="52">
        <f t="shared" si="0"/>
        <v>0</v>
      </c>
    </row>
    <row r="44" spans="1:6" ht="15.75" thickBot="1" x14ac:dyDescent="0.3">
      <c r="A44" s="29" t="s">
        <v>65</v>
      </c>
      <c r="B44" s="74" t="str">
        <f>VLOOKUP(A44,BPU!$A$9:$D$363,2,0)</f>
        <v>Constat d'huissier</v>
      </c>
      <c r="C44" s="29" t="str">
        <f>VLOOKUP(A44,BPU!$A$9:$D$363,3,0)</f>
        <v>ft</v>
      </c>
      <c r="D44" s="29">
        <v>0.5</v>
      </c>
      <c r="E44" s="50">
        <f>VLOOKUP(A44,BPU!$A$9:$D$363,4,0)</f>
        <v>0</v>
      </c>
      <c r="F44" s="52">
        <f t="shared" si="0"/>
        <v>0</v>
      </c>
    </row>
    <row r="45" spans="1:6" ht="15.75" thickBot="1" x14ac:dyDescent="0.3">
      <c r="A45" s="29"/>
      <c r="B45" s="30" t="s">
        <v>34</v>
      </c>
      <c r="C45" s="29"/>
      <c r="D45" s="29"/>
      <c r="E45" s="50"/>
      <c r="F45" s="53">
        <f>SUM(F42:F44)</f>
        <v>0</v>
      </c>
    </row>
    <row r="46" spans="1:6" x14ac:dyDescent="0.25">
      <c r="A46" s="29"/>
      <c r="B46" s="31"/>
      <c r="C46" s="29"/>
      <c r="D46" s="29"/>
      <c r="E46" s="50"/>
      <c r="F46" s="52"/>
    </row>
    <row r="47" spans="1:6" ht="24.95" customHeight="1" x14ac:dyDescent="0.25">
      <c r="A47" s="29"/>
      <c r="B47" s="71" t="str">
        <f>BPU!B35</f>
        <v>TP - TRAVAUX PREPARATOIRES</v>
      </c>
      <c r="C47" s="8"/>
      <c r="D47" s="8"/>
      <c r="E47" s="47"/>
      <c r="F47" s="47"/>
    </row>
    <row r="48" spans="1:6" x14ac:dyDescent="0.25">
      <c r="A48" s="29" t="s">
        <v>68</v>
      </c>
      <c r="B48" s="74" t="str">
        <f>VLOOKUP(A48,BPU!$A$9:$D$363,2,0)</f>
        <v>Démolition et évacuation de maçonnerie</v>
      </c>
      <c r="C48" s="29" t="str">
        <f>VLOOKUP(A48,BPU!$A$9:$D$363,3,0)</f>
        <v>m³</v>
      </c>
      <c r="D48" s="29">
        <v>1</v>
      </c>
      <c r="E48" s="50">
        <f>VLOOKUP(A48,BPU!$A$9:$D$363,4,0)</f>
        <v>0</v>
      </c>
      <c r="F48" s="52">
        <f t="shared" ref="F48" si="1">E48*D48</f>
        <v>0</v>
      </c>
    </row>
    <row r="49" spans="1:6" x14ac:dyDescent="0.25">
      <c r="A49" s="29" t="s">
        <v>72</v>
      </c>
      <c r="B49" s="74" t="str">
        <f>VLOOKUP(A49,BPU!$A$9:$D$363,2,0)</f>
        <v>Dépose de balise plastique</v>
      </c>
      <c r="C49" s="29" t="str">
        <f>VLOOKUP(A49,BPU!$A$9:$D$363,3,0)</f>
        <v>u</v>
      </c>
      <c r="D49" s="29">
        <v>10</v>
      </c>
      <c r="E49" s="50">
        <f>VLOOKUP(A49,BPU!$A$9:$D$363,4,0)</f>
        <v>0</v>
      </c>
      <c r="F49" s="52">
        <f t="shared" ref="F49" si="2">E49*D49</f>
        <v>0</v>
      </c>
    </row>
    <row r="50" spans="1:6" x14ac:dyDescent="0.25">
      <c r="A50" s="29" t="s">
        <v>189</v>
      </c>
      <c r="B50" s="74" t="str">
        <f>VLOOKUP(A50,BPU!$A$9:$D$363,2,0)</f>
        <v>Découpe de chaussée</v>
      </c>
      <c r="C50" s="29" t="str">
        <f>VLOOKUP(A50,BPU!$A$9:$D$363,3,0)</f>
        <v>m</v>
      </c>
      <c r="D50" s="29">
        <v>25</v>
      </c>
      <c r="E50" s="50">
        <f>VLOOKUP(A50,BPU!$A$9:$D$363,4,0)</f>
        <v>0</v>
      </c>
      <c r="F50" s="52">
        <f t="shared" ref="F50" si="3">E50*D50</f>
        <v>0</v>
      </c>
    </row>
    <row r="51" spans="1:6" x14ac:dyDescent="0.25">
      <c r="A51" s="29" t="s">
        <v>190</v>
      </c>
      <c r="B51" s="74" t="str">
        <f>VLOOKUP(A51,BPU!$A$9:$D$363,2,0)</f>
        <v>Rabotage de chaussée</v>
      </c>
      <c r="C51" s="29"/>
      <c r="D51" s="29"/>
      <c r="E51" s="50"/>
      <c r="F51" s="52"/>
    </row>
    <row r="52" spans="1:6" ht="15.75" thickBot="1" x14ac:dyDescent="0.3">
      <c r="A52" s="43" t="s">
        <v>191</v>
      </c>
      <c r="B52" s="44" t="str">
        <f>VLOOKUP(A52,BPU!$A$9:$D$363,2,0)</f>
        <v>épaisseur comprise entre 2 et 10 cm</v>
      </c>
      <c r="C52" s="29" t="str">
        <f>VLOOKUP(A52,BPU!$A$9:$D$363,3,0)</f>
        <v>m²</v>
      </c>
      <c r="D52" s="29">
        <v>550</v>
      </c>
      <c r="E52" s="50">
        <f>VLOOKUP(A52,BPU!$A$9:$D$363,4,0)</f>
        <v>0</v>
      </c>
      <c r="F52" s="52">
        <f t="shared" ref="F52" si="4">E52*D52</f>
        <v>0</v>
      </c>
    </row>
    <row r="53" spans="1:6" ht="15.75" thickBot="1" x14ac:dyDescent="0.3">
      <c r="A53" s="29"/>
      <c r="B53" s="30" t="s">
        <v>84</v>
      </c>
      <c r="C53" s="29"/>
      <c r="D53" s="29"/>
      <c r="E53" s="50"/>
      <c r="F53" s="53">
        <f>SUM(F48:F52)</f>
        <v>0</v>
      </c>
    </row>
    <row r="54" spans="1:6" x14ac:dyDescent="0.25">
      <c r="A54" s="29"/>
      <c r="B54" s="31"/>
      <c r="C54" s="29"/>
      <c r="D54" s="29"/>
      <c r="E54" s="50"/>
      <c r="F54" s="52"/>
    </row>
    <row r="55" spans="1:6" ht="24.95" customHeight="1" x14ac:dyDescent="0.25">
      <c r="A55" s="29"/>
      <c r="B55" s="71" t="str">
        <f>BPU!B137</f>
        <v>TG - TERRASSEMENTS GENERAUX</v>
      </c>
      <c r="C55" s="8"/>
      <c r="D55" s="8"/>
      <c r="E55" s="47"/>
      <c r="F55" s="47"/>
    </row>
    <row r="56" spans="1:6" x14ac:dyDescent="0.25">
      <c r="A56" s="59" t="s">
        <v>86</v>
      </c>
      <c r="B56" s="62" t="str">
        <f>VLOOKUP(A56,BPU!$A$9:$D$363,2,0)</f>
        <v>Déblais en terrain de toute nature</v>
      </c>
      <c r="C56" s="59" t="str">
        <f>VLOOKUP(A56,BPU!$A$9:$D$363,3,0)</f>
        <v>m³</v>
      </c>
      <c r="D56" s="59">
        <v>30</v>
      </c>
      <c r="E56" s="60">
        <f>VLOOKUP(A56,BPU!$A$9:$D$363,4,0)</f>
        <v>0</v>
      </c>
      <c r="F56" s="61">
        <f t="shared" ref="F56:F57" si="5">E56*D56</f>
        <v>0</v>
      </c>
    </row>
    <row r="57" spans="1:6" x14ac:dyDescent="0.25">
      <c r="A57" s="29" t="s">
        <v>88</v>
      </c>
      <c r="B57" s="74" t="str">
        <f>VLOOKUP(A57,BPU!$A$9:$D$363,2,0)</f>
        <v>Plus-value pour évacuation</v>
      </c>
      <c r="C57" s="29" t="str">
        <f>VLOOKUP(A57,BPU!$A$9:$D$363,3,0)</f>
        <v>m³</v>
      </c>
      <c r="D57" s="29">
        <f>D56</f>
        <v>30</v>
      </c>
      <c r="E57" s="50">
        <f>VLOOKUP(A57,BPU!$A$9:$D$363,4,0)</f>
        <v>0</v>
      </c>
      <c r="F57" s="52">
        <f t="shared" si="5"/>
        <v>0</v>
      </c>
    </row>
    <row r="58" spans="1:6" ht="15.75" thickBot="1" x14ac:dyDescent="0.3">
      <c r="A58" s="59" t="s">
        <v>93</v>
      </c>
      <c r="B58" s="62" t="str">
        <f>VLOOKUP(A58,BPU!$A$9:$D$363,2,0)</f>
        <v>Réalisation de purge à la demande du maître d'œuvre</v>
      </c>
      <c r="C58" s="29" t="str">
        <f>VLOOKUP(A58,BPU!$A$9:$D$363,3,0)</f>
        <v>m³</v>
      </c>
      <c r="D58" s="29">
        <v>25</v>
      </c>
      <c r="E58" s="50">
        <f>VLOOKUP(A58,BPU!$A$9:$D$363,4,0)</f>
        <v>0</v>
      </c>
      <c r="F58" s="52">
        <f t="shared" ref="F58" si="6">E58*D58</f>
        <v>0</v>
      </c>
    </row>
    <row r="59" spans="1:6" ht="15.75" thickBot="1" x14ac:dyDescent="0.3">
      <c r="A59" s="29"/>
      <c r="B59" s="30" t="s">
        <v>98</v>
      </c>
      <c r="C59" s="29"/>
      <c r="D59" s="29"/>
      <c r="E59" s="50"/>
      <c r="F59" s="53">
        <f>SUM(F56:F58)</f>
        <v>0</v>
      </c>
    </row>
    <row r="60" spans="1:6" x14ac:dyDescent="0.25">
      <c r="A60" s="77"/>
      <c r="B60" s="30"/>
      <c r="C60" s="29"/>
      <c r="D60" s="29"/>
      <c r="E60" s="50"/>
      <c r="F60" s="55"/>
    </row>
    <row r="61" spans="1:6" x14ac:dyDescent="0.25">
      <c r="A61" s="29"/>
      <c r="B61" s="71" t="str">
        <f>BPU!B159</f>
        <v>CH - CHAUSSEE - STATIONNEMENTS</v>
      </c>
      <c r="C61" s="8"/>
      <c r="D61" s="8"/>
      <c r="E61" s="47"/>
      <c r="F61" s="47"/>
    </row>
    <row r="62" spans="1:6" x14ac:dyDescent="0.25">
      <c r="A62" s="29" t="s">
        <v>15</v>
      </c>
      <c r="B62" s="74" t="str">
        <f>VLOOKUP(A62,BPU!$A$9:$D$363,2,0)</f>
        <v>Couche d’imprégnation</v>
      </c>
      <c r="C62" s="29" t="str">
        <f>VLOOKUP(A62,BPU!$A$9:$D$363,3,0)</f>
        <v>m²</v>
      </c>
      <c r="D62" s="29">
        <v>550</v>
      </c>
      <c r="E62" s="50">
        <f>VLOOKUP(A62,BPU!$A$9:$D$363,4,0)</f>
        <v>0</v>
      </c>
      <c r="F62" s="52">
        <f t="shared" ref="F62:F63" si="7">E62*D62</f>
        <v>0</v>
      </c>
    </row>
    <row r="63" spans="1:6" x14ac:dyDescent="0.25">
      <c r="A63" s="29" t="s">
        <v>16</v>
      </c>
      <c r="B63" s="74" t="str">
        <f>VLOOKUP(A63,BPU!$A$9:$D$363,2,0)</f>
        <v>Béton bitumineux semi-grenu 0/10 classe 3 ép. 6cm</v>
      </c>
      <c r="C63" s="29" t="str">
        <f>VLOOKUP(A63,BPU!$A$9:$D$363,3,0)</f>
        <v>m²</v>
      </c>
      <c r="D63" s="29">
        <v>550</v>
      </c>
      <c r="E63" s="50">
        <f>VLOOKUP(A63,BPU!$A$9:$D$363,4,0)</f>
        <v>0</v>
      </c>
      <c r="F63" s="52">
        <f t="shared" si="7"/>
        <v>0</v>
      </c>
    </row>
    <row r="64" spans="1:6" x14ac:dyDescent="0.25">
      <c r="A64" s="29" t="s">
        <v>18</v>
      </c>
      <c r="B64" s="74" t="str">
        <f>VLOOKUP(A64,BPU!$A$9:$D$363,2,0)</f>
        <v>Mise à la côte d’ouvrage</v>
      </c>
      <c r="C64" s="29"/>
      <c r="D64" s="29"/>
      <c r="E64" s="50"/>
      <c r="F64" s="52"/>
    </row>
    <row r="65" spans="1:6" x14ac:dyDescent="0.25">
      <c r="A65" s="43" t="s">
        <v>205</v>
      </c>
      <c r="B65" s="44" t="str">
        <f>VLOOKUP(A65,BPU!$A$9:$D$363,2,0)</f>
        <v>De regard de visite ou de chambre de tirage</v>
      </c>
      <c r="C65" s="29" t="str">
        <f>VLOOKUP(A65,BPU!$A$9:$D$363,3,0)</f>
        <v>u</v>
      </c>
      <c r="D65" s="29">
        <v>15</v>
      </c>
      <c r="E65" s="50">
        <f>VLOOKUP(A65,BPU!$A$9:$D$363,4,0)</f>
        <v>0</v>
      </c>
      <c r="F65" s="52">
        <f t="shared" ref="F65:F67" si="8">E65*D65</f>
        <v>0</v>
      </c>
    </row>
    <row r="66" spans="1:6" x14ac:dyDescent="0.25">
      <c r="A66" s="68" t="s">
        <v>206</v>
      </c>
      <c r="B66" s="44" t="str">
        <f>VLOOKUP(A66,BPU!$A$9:$D$363,2,0)</f>
        <v>De bouche à clé</v>
      </c>
      <c r="C66" s="29" t="str">
        <f>VLOOKUP(A66,BPU!$A$9:$D$363,3,0)</f>
        <v>u</v>
      </c>
      <c r="D66" s="29">
        <v>10</v>
      </c>
      <c r="E66" s="50">
        <f>VLOOKUP(A66,BPU!$A$9:$D$363,4,0)</f>
        <v>0</v>
      </c>
      <c r="F66" s="52">
        <f t="shared" si="8"/>
        <v>0</v>
      </c>
    </row>
    <row r="67" spans="1:6" ht="15.75" thickBot="1" x14ac:dyDescent="0.3">
      <c r="A67" s="29" t="s">
        <v>134</v>
      </c>
      <c r="B67" s="74" t="str">
        <f>VLOOKUP(A67,BPU!$A$9:$D$363,2,0)</f>
        <v>Réglage et compactage après rabotage</v>
      </c>
      <c r="C67" s="29" t="str">
        <f>VLOOKUP(A67,BPU!$A$9:$D$363,3,0)</f>
        <v>m²</v>
      </c>
      <c r="D67" s="29">
        <v>550</v>
      </c>
      <c r="E67" s="50">
        <f>VLOOKUP(A67,BPU!$A$9:$D$363,4,0)</f>
        <v>0</v>
      </c>
      <c r="F67" s="52">
        <f t="shared" si="8"/>
        <v>0</v>
      </c>
    </row>
    <row r="68" spans="1:6" ht="15.75" thickBot="1" x14ac:dyDescent="0.3">
      <c r="A68" s="29"/>
      <c r="B68" s="30" t="s">
        <v>35</v>
      </c>
      <c r="C68" s="29"/>
      <c r="D68" s="29"/>
      <c r="E68" s="50"/>
      <c r="F68" s="53">
        <f>SUM(F62:F67)</f>
        <v>0</v>
      </c>
    </row>
    <row r="69" spans="1:6" x14ac:dyDescent="0.25">
      <c r="A69" s="29"/>
      <c r="B69" s="74"/>
      <c r="C69" s="29"/>
      <c r="D69" s="29"/>
      <c r="E69" s="50"/>
      <c r="F69" s="52"/>
    </row>
    <row r="70" spans="1:6" x14ac:dyDescent="0.25">
      <c r="A70" s="29"/>
      <c r="B70" s="71" t="str">
        <f>BPU!B296</f>
        <v>SP - SIGNALISATION DE POLICE</v>
      </c>
      <c r="C70" s="8"/>
      <c r="D70" s="8"/>
      <c r="E70" s="47"/>
      <c r="F70" s="47"/>
    </row>
    <row r="71" spans="1:6" x14ac:dyDescent="0.25">
      <c r="A71" s="29" t="s">
        <v>111</v>
      </c>
      <c r="B71" s="74" t="str">
        <f>VLOOKUP(A71,BPU!$A$9:$D$363,2,0)</f>
        <v>Ligne en enduit bicomposant</v>
      </c>
      <c r="C71" s="29" t="str">
        <f>VLOOKUP(A71,BPU!$A$9:$D$363,3,0)</f>
        <v>m</v>
      </c>
      <c r="D71" s="29">
        <v>100</v>
      </c>
      <c r="E71" s="50">
        <f>VLOOKUP(A71,BPU!$A$9:$D$363,4,0)</f>
        <v>0</v>
      </c>
      <c r="F71" s="52">
        <f t="shared" ref="F71:F72" si="9">E71*D71</f>
        <v>0</v>
      </c>
    </row>
    <row r="72" spans="1:6" ht="27" x14ac:dyDescent="0.25">
      <c r="A72" s="59" t="s">
        <v>112</v>
      </c>
      <c r="B72" s="74" t="str">
        <f>VLOOKUP(A72,BPU!$A$9:$D$363,2,0)</f>
        <v>Marquages spéciaux (Stop, Zébras, flèches, logo vélo, double chevron, etc.) en enduit bicomposant</v>
      </c>
      <c r="C72" s="59" t="str">
        <f>VLOOKUP(A72,BPU!$A$9:$D$363,3,0)</f>
        <v>m²</v>
      </c>
      <c r="D72" s="59">
        <v>5</v>
      </c>
      <c r="E72" s="60">
        <f>VLOOKUP(A72,BPU!$A$9:$D$363,4,0)</f>
        <v>0</v>
      </c>
      <c r="F72" s="61">
        <f t="shared" si="9"/>
        <v>0</v>
      </c>
    </row>
    <row r="73" spans="1:6" ht="27.75" thickBot="1" x14ac:dyDescent="0.3">
      <c r="A73" s="59" t="s">
        <v>307</v>
      </c>
      <c r="B73" s="62" t="str">
        <f>VLOOKUP(A73,BPU!$A$9:$D$363,2,0)</f>
        <v>Fourniture et pose de balise plastique type J11 autorelevable</v>
      </c>
      <c r="C73" s="59" t="str">
        <f>VLOOKUP(A73,BPU!$A$9:$D$363,3,0)</f>
        <v>u</v>
      </c>
      <c r="D73" s="59">
        <v>10</v>
      </c>
      <c r="E73" s="60">
        <f>VLOOKUP(A73,BPU!$A$9:$D$363,4,0)</f>
        <v>0</v>
      </c>
      <c r="F73" s="61">
        <f t="shared" ref="F73" si="10">E73*D73</f>
        <v>0</v>
      </c>
    </row>
    <row r="74" spans="1:6" ht="15.75" thickBot="1" x14ac:dyDescent="0.3">
      <c r="A74" s="29"/>
      <c r="B74" s="30" t="s">
        <v>150</v>
      </c>
      <c r="C74" s="29"/>
      <c r="D74" s="29"/>
      <c r="E74" s="50"/>
      <c r="F74" s="53">
        <f>SUM(F71:F73)</f>
        <v>0</v>
      </c>
    </row>
    <row r="75" spans="1:6" x14ac:dyDescent="0.25">
      <c r="A75" s="29"/>
      <c r="B75" s="31"/>
      <c r="C75" s="29"/>
      <c r="D75" s="29"/>
      <c r="E75" s="50"/>
      <c r="F75" s="52"/>
    </row>
    <row r="76" spans="1:6" x14ac:dyDescent="0.25">
      <c r="A76" s="29"/>
      <c r="B76" s="71" t="str">
        <f>BPU!B359</f>
        <v>DV - TRAVAUX DIVERS</v>
      </c>
      <c r="C76" s="8"/>
      <c r="D76" s="8"/>
      <c r="E76" s="47"/>
      <c r="F76" s="47"/>
    </row>
    <row r="77" spans="1:6" ht="15.75" thickBot="1" x14ac:dyDescent="0.3">
      <c r="A77" s="29" t="s">
        <v>27</v>
      </c>
      <c r="B77" s="74" t="str">
        <f>VLOOKUP(A77,BPU!$A$9:$D$374,2,0)</f>
        <v>Dossier de récolement et DOE</v>
      </c>
      <c r="C77" s="29" t="str">
        <f>VLOOKUP(A77,BPU!$A$9:$D$374,3,0)</f>
        <v>ft</v>
      </c>
      <c r="D77" s="29">
        <v>1</v>
      </c>
      <c r="E77" s="50">
        <f>VLOOKUP(A77,BPU!$A$9:$D$374,4,0)</f>
        <v>0</v>
      </c>
      <c r="F77" s="52">
        <f t="shared" ref="F77" si="11">E77*D77</f>
        <v>0</v>
      </c>
    </row>
    <row r="78" spans="1:6" ht="15.75" thickBot="1" x14ac:dyDescent="0.3">
      <c r="A78" s="29"/>
      <c r="B78" s="30" t="s">
        <v>38</v>
      </c>
      <c r="C78" s="29"/>
      <c r="D78" s="29"/>
      <c r="E78" s="50"/>
      <c r="F78" s="53">
        <f>SUM(F77:F77)</f>
        <v>0</v>
      </c>
    </row>
    <row r="79" spans="1:6" x14ac:dyDescent="0.25">
      <c r="A79" s="29"/>
      <c r="B79" s="31"/>
      <c r="C79" s="29"/>
      <c r="D79" s="29"/>
      <c r="E79" s="50"/>
      <c r="F79" s="52"/>
    </row>
    <row r="80" spans="1:6" ht="15.75" thickBot="1" x14ac:dyDescent="0.3">
      <c r="A80" s="32"/>
      <c r="B80" s="35"/>
      <c r="C80" s="32"/>
      <c r="D80" s="32"/>
      <c r="E80" s="33"/>
      <c r="F80" s="34"/>
    </row>
    <row r="81" spans="3:6" ht="15.75" thickTop="1" x14ac:dyDescent="0.25"/>
    <row r="82" spans="3:6" x14ac:dyDescent="0.25">
      <c r="C82" s="16" t="s">
        <v>42</v>
      </c>
      <c r="D82" s="16"/>
      <c r="E82" s="36"/>
      <c r="F82" s="36" t="s">
        <v>43</v>
      </c>
    </row>
    <row r="83" spans="3:6" x14ac:dyDescent="0.25">
      <c r="C83" s="16"/>
      <c r="D83" s="16"/>
      <c r="E83" s="37"/>
      <c r="F83" s="38">
        <f>SUM(F41:F79)/2</f>
        <v>0</v>
      </c>
    </row>
    <row r="84" spans="3:6" x14ac:dyDescent="0.25">
      <c r="C84" s="16"/>
      <c r="D84" s="16"/>
      <c r="E84" s="37"/>
      <c r="F84" s="38">
        <f>F27+F34</f>
        <v>0</v>
      </c>
    </row>
    <row r="85" spans="3:6" x14ac:dyDescent="0.25">
      <c r="C85" s="16"/>
      <c r="D85" s="16"/>
      <c r="E85" s="37"/>
      <c r="F85" s="38"/>
    </row>
    <row r="86" spans="3:6" x14ac:dyDescent="0.25">
      <c r="C86" s="16"/>
      <c r="D86" s="16" t="s">
        <v>123</v>
      </c>
      <c r="E86" s="37"/>
      <c r="F86" s="38">
        <f>F83-F84</f>
        <v>0</v>
      </c>
    </row>
    <row r="87" spans="3:6" x14ac:dyDescent="0.25">
      <c r="C87" s="16"/>
      <c r="D87" s="16"/>
      <c r="E87" s="16"/>
      <c r="F87" s="16"/>
    </row>
    <row r="88" spans="3:6" x14ac:dyDescent="0.25">
      <c r="C88" s="16"/>
      <c r="D88" s="16"/>
      <c r="E88" s="16"/>
      <c r="F88" s="16"/>
    </row>
    <row r="89" spans="3:6" x14ac:dyDescent="0.25">
      <c r="C89" s="16"/>
      <c r="D89" s="16"/>
      <c r="E89" s="16"/>
      <c r="F89" s="16"/>
    </row>
    <row r="90" spans="3:6" x14ac:dyDescent="0.25">
      <c r="C90" s="16"/>
      <c r="D90" s="16"/>
      <c r="E90" s="16"/>
      <c r="F90" s="16"/>
    </row>
    <row r="91" spans="3:6" x14ac:dyDescent="0.25">
      <c r="C91" s="16"/>
      <c r="D91" s="16"/>
      <c r="E91" s="16"/>
      <c r="F91" s="16"/>
    </row>
    <row r="92" spans="3:6" x14ac:dyDescent="0.25">
      <c r="C92" s="16"/>
      <c r="D92" s="16"/>
      <c r="E92" s="16"/>
      <c r="F92" s="16"/>
    </row>
  </sheetData>
  <mergeCells count="4">
    <mergeCell ref="A5:F5"/>
    <mergeCell ref="A6:F6"/>
    <mergeCell ref="A7:F7"/>
    <mergeCell ref="A8:F8"/>
  </mergeCells>
  <printOptions horizontalCentered="1"/>
  <pageMargins left="0.23622047244094491" right="0.23622047244094491" top="0.55118110236220474" bottom="0.55118110236220474" header="0.31496062992125984" footer="0.31496062992125984"/>
  <pageSetup paperSize="9" scale="80" orientation="portrait" r:id="rId1"/>
  <headerFooter>
    <oddHeader>&amp;C&amp;"Century Gothic,Gras"&amp;10Détail Quantitatif et Estimatif</oddHeader>
    <oddFooter>&amp;R&amp;"Century Gothic,Normal"&amp;9&amp;K000000&amp;P/&amp;N</oddFooter>
  </headerFooter>
  <rowBreaks count="1" manualBreakCount="1">
    <brk id="3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Cartouche BPU</vt:lpstr>
      <vt:lpstr>BPU</vt:lpstr>
      <vt:lpstr>Cartouche DQE</vt:lpstr>
      <vt:lpstr>DQE Recap</vt:lpstr>
      <vt:lpstr>DQE TF</vt:lpstr>
      <vt:lpstr>DQE TO</vt:lpstr>
      <vt:lpstr>BPU!Impression_des_titres</vt:lpstr>
      <vt:lpstr>'DQE TF'!Impression_des_titres</vt:lpstr>
      <vt:lpstr>'DQE TO'!Impression_des_titres</vt:lpstr>
      <vt:lpstr>BPU!Zone_d_impression</vt:lpstr>
      <vt:lpstr>'DQE Recap'!Zone_d_impression</vt:lpstr>
      <vt:lpstr>'DQE TF'!Zone_d_impression</vt:lpstr>
      <vt:lpstr>'DQE TO'!Zone_d_impression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Gaugain</dc:creator>
  <cp:lastModifiedBy>Christophe Gaugain</cp:lastModifiedBy>
  <cp:lastPrinted>2023-12-22T08:03:23Z</cp:lastPrinted>
  <dcterms:created xsi:type="dcterms:W3CDTF">2022-07-12T12:09:58Z</dcterms:created>
  <dcterms:modified xsi:type="dcterms:W3CDTF">2024-04-24T08:24:36Z</dcterms:modified>
</cp:coreProperties>
</file>