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64011"/>
  <mc:AlternateContent xmlns:mc="http://schemas.openxmlformats.org/markup-compatibility/2006">
    <mc:Choice Requires="x15">
      <x15ac:absPath xmlns:x15ac="http://schemas.microsoft.com/office/spreadsheetml/2010/11/ac" url="Z:\4-Affaires\HT60 - Camaret sur Aygues - Rue du Mont Ventoux\04-ACT\DCE\Dossier envoyé\DCE-24-04-25\Lot2\"/>
    </mc:Choice>
  </mc:AlternateContent>
  <bookViews>
    <workbookView xWindow="0" yWindow="0" windowWidth="28800" windowHeight="12885" activeTab="1"/>
  </bookViews>
  <sheets>
    <sheet name="Cartouche BPU" sheetId="4" r:id="rId1"/>
    <sheet name="BPU" sheetId="1" r:id="rId2"/>
    <sheet name="Cartouche DQE" sheetId="5" r:id="rId3"/>
    <sheet name="DQE TF" sheetId="3" r:id="rId4"/>
  </sheets>
  <functionGroups builtInGroupCount="18"/>
  <definedNames>
    <definedName name="_xlnm._FilterDatabase" localSheetId="1" hidden="1">BPU!$A$9:$M$82</definedName>
    <definedName name="_xlnm.Print_Titles" localSheetId="1">BPU!$9:$9</definedName>
    <definedName name="_xlnm.Print_Titles" localSheetId="3">'DQE TF'!$38:$38</definedName>
    <definedName name="_xlnm.Print_Area" localSheetId="1">BPU!$A$5:$D$89</definedName>
    <definedName name="_xlnm.Print_Area" localSheetId="3">'DQE TF'!$A$5:$F$73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1" i="1" l="1"/>
  <c r="B82" i="1"/>
  <c r="B72" i="1" l="1"/>
  <c r="B53" i="1"/>
  <c r="B48" i="1"/>
  <c r="B73" i="1"/>
  <c r="B54" i="1"/>
  <c r="B49" i="1"/>
  <c r="E49" i="3" l="1"/>
  <c r="F49" i="3" s="1"/>
  <c r="C49" i="3"/>
  <c r="K58" i="3"/>
  <c r="L58" i="3"/>
  <c r="M58" i="3"/>
  <c r="I58" i="3"/>
  <c r="M57" i="3"/>
  <c r="K57" i="3"/>
  <c r="L57" i="3"/>
  <c r="I57" i="3"/>
  <c r="J52" i="3"/>
  <c r="J58" i="3" s="1"/>
  <c r="N54" i="3"/>
  <c r="M54" i="3"/>
  <c r="L54" i="3"/>
  <c r="K54" i="3"/>
  <c r="I54" i="3"/>
  <c r="H58" i="3" l="1"/>
  <c r="J57" i="3"/>
  <c r="H57" i="3" s="1"/>
  <c r="J54" i="3"/>
  <c r="H54" i="3" s="1"/>
  <c r="B70" i="3"/>
  <c r="C70" i="3"/>
  <c r="E70" i="3"/>
  <c r="F70" i="3" s="1"/>
  <c r="E69" i="3"/>
  <c r="C69" i="3"/>
  <c r="B69" i="3"/>
  <c r="E65" i="3"/>
  <c r="F65" i="3" s="1"/>
  <c r="C65" i="3"/>
  <c r="B65" i="3"/>
  <c r="B64" i="3"/>
  <c r="E63" i="3"/>
  <c r="F63" i="3" s="1"/>
  <c r="C63" i="3"/>
  <c r="B63" i="3"/>
  <c r="B68" i="1"/>
  <c r="B69" i="1"/>
  <c r="F66" i="3" l="1"/>
  <c r="B63" i="1" l="1"/>
  <c r="B64" i="1"/>
  <c r="E41" i="3" l="1"/>
  <c r="E42" i="3"/>
  <c r="E40" i="3"/>
  <c r="E57" i="3" l="1"/>
  <c r="F57" i="3" s="1"/>
  <c r="C57" i="3"/>
  <c r="B57" i="3"/>
  <c r="D91" i="1" l="1"/>
  <c r="E58" i="3"/>
  <c r="F58" i="3" s="1"/>
  <c r="C58" i="3"/>
  <c r="B77" i="1"/>
  <c r="B57" i="1"/>
  <c r="B42" i="1"/>
  <c r="B38" i="1"/>
  <c r="B34" i="1"/>
  <c r="B30" i="1"/>
  <c r="B26" i="1"/>
  <c r="B21" i="1"/>
  <c r="B17" i="1"/>
  <c r="B13" i="1"/>
  <c r="E48" i="3" l="1"/>
  <c r="E47" i="3"/>
  <c r="E46" i="3"/>
  <c r="B61" i="3" l="1"/>
  <c r="B14" i="1"/>
  <c r="B27" i="1"/>
  <c r="B43" i="1"/>
  <c r="B39" i="1"/>
  <c r="B18" i="1"/>
  <c r="B78" i="1"/>
  <c r="B31" i="1"/>
  <c r="B35" i="1"/>
  <c r="B22" i="1"/>
  <c r="B58" i="1"/>
  <c r="B54" i="3" l="1"/>
  <c r="A7" i="3" l="1"/>
  <c r="A6" i="3"/>
  <c r="A5" i="3"/>
  <c r="F42" i="3" l="1"/>
  <c r="C42" i="3"/>
  <c r="B42" i="3"/>
  <c r="B68" i="3" l="1"/>
  <c r="B22" i="3" s="1"/>
  <c r="F69" i="3"/>
  <c r="F71" i="3" s="1"/>
  <c r="B20" i="3"/>
  <c r="B62" i="3"/>
  <c r="B58" i="3"/>
  <c r="B56" i="3"/>
  <c r="E55" i="3"/>
  <c r="F55" i="3" s="1"/>
  <c r="F59" i="3" s="1"/>
  <c r="C55" i="3"/>
  <c r="B55" i="3"/>
  <c r="B53" i="3"/>
  <c r="B18" i="3" s="1"/>
  <c r="E50" i="3"/>
  <c r="C50" i="3"/>
  <c r="B50" i="3"/>
  <c r="B49" i="3"/>
  <c r="F48" i="3"/>
  <c r="C48" i="3"/>
  <c r="B48" i="3"/>
  <c r="F47" i="3"/>
  <c r="C47" i="3"/>
  <c r="B47" i="3"/>
  <c r="F46" i="3"/>
  <c r="C46" i="3"/>
  <c r="B46" i="3"/>
  <c r="B45" i="3"/>
  <c r="B16" i="3" s="1"/>
  <c r="B39" i="3"/>
  <c r="B14" i="3" s="1"/>
  <c r="B41" i="3"/>
  <c r="C41" i="3"/>
  <c r="C40" i="3"/>
  <c r="B40" i="3"/>
  <c r="F18" i="3" l="1"/>
  <c r="F20" i="3"/>
  <c r="F50" i="3"/>
  <c r="F51" i="3" s="1"/>
  <c r="F41" i="3"/>
  <c r="F40" i="3"/>
  <c r="F22" i="3"/>
  <c r="F43" i="3" l="1"/>
  <c r="F14" i="3" s="1"/>
  <c r="F16" i="3"/>
  <c r="F76" i="3" l="1"/>
  <c r="F25" i="3"/>
  <c r="F77" i="3" l="1"/>
  <c r="F79" i="3" s="1"/>
  <c r="F27" i="3"/>
  <c r="F29" i="3" s="1"/>
</calcChain>
</file>

<file path=xl/sharedStrings.xml><?xml version="1.0" encoding="utf-8"?>
<sst xmlns="http://schemas.openxmlformats.org/spreadsheetml/2006/main" count="138" uniqueCount="102">
  <si>
    <t>N° Prix</t>
  </si>
  <si>
    <t>Unité</t>
  </si>
  <si>
    <t>Prix Hors Taxes en chiffres</t>
  </si>
  <si>
    <t>Décomposition et contenu des prix
Prix unitaires Hors taxes exprimés en toutes lettres</t>
  </si>
  <si>
    <t>IC001</t>
  </si>
  <si>
    <t>IC - INSTALLATION DE CHANTIER</t>
  </si>
  <si>
    <t>ft</t>
  </si>
  <si>
    <t>IC002</t>
  </si>
  <si>
    <t>m³</t>
  </si>
  <si>
    <t>u</t>
  </si>
  <si>
    <t>m</t>
  </si>
  <si>
    <t>DV - TRAVAUX DIVERS</t>
  </si>
  <si>
    <t>DV001</t>
  </si>
  <si>
    <t>Dossier de récolement et DOE</t>
  </si>
  <si>
    <t>Ce prix rémunère au forfait la fourniture du dossier complet de récolement de tous les travaux réalisés ainsi que le dossier complet DOE, conformément au CCTP.</t>
  </si>
  <si>
    <t>Prix unitaires</t>
  </si>
  <si>
    <t>Montant
Hors Taxes</t>
  </si>
  <si>
    <t>Libellé des prix unitaires</t>
  </si>
  <si>
    <t>Quantités estimées</t>
  </si>
  <si>
    <t>Total rubrique IC</t>
  </si>
  <si>
    <t>Total rubrique DV</t>
  </si>
  <si>
    <t>Total Hors Taxes</t>
  </si>
  <si>
    <t>T.V.A.</t>
  </si>
  <si>
    <t>Total T.T.C.</t>
  </si>
  <si>
    <t>Vérifications</t>
  </si>
  <si>
    <t>DQE</t>
  </si>
  <si>
    <t>Fait à  :</t>
  </si>
  <si>
    <t xml:space="preserve">Le : </t>
  </si>
  <si>
    <t>L'entrepreneur (cachet et signature)</t>
  </si>
  <si>
    <t>Vérification</t>
  </si>
  <si>
    <t>Le DQE se remplit automatiquement à partir des prix unitaires renseignés dans le BPU.</t>
  </si>
  <si>
    <t>Une vérification est faite en bas de page. A contrôler.</t>
  </si>
  <si>
    <t>Remplir les cases Prix HT en chiffres. Les autres cases sont remplies automatiquement.</t>
  </si>
  <si>
    <t>Le DQE se remplit automatiquement.</t>
  </si>
  <si>
    <t>Toute modification des cases "Décomposition et contenu des prix" entraine le rejet de l'offre.</t>
  </si>
  <si>
    <t>Travaux ponctuels de localisation de réseau enterré hors chantier</t>
  </si>
  <si>
    <t>Travaux ponctuels de localisation de réseau enterré en phase chantier</t>
  </si>
  <si>
    <t>Travaux de dégagement partiel ou total des réseaux enterrés</t>
  </si>
  <si>
    <t>Travaux de dégagement partiel ou total des réseaux (conduite principale ou branchements) enterrés situés dans la tranchée ou à proximité de celle-ci, exécutés par tous moyens mécaniques appropriés et à la main si nécessaire et conformes au guide technique. Cet article sera comptabilisé sur une largeur maximale correspondant à la classe de précision du réseau concerné.</t>
  </si>
  <si>
    <t>Mise en place d’éléments permettant le maintien des réseaux enterrés</t>
  </si>
  <si>
    <t>Mise en place de protections mécaniques ou d'éléments mécaniques permettant le maintien des réseaux (conduite principale ou branchements) enterrés situés dans la zone de terrassement. Au mètre linéaire de protections mises en place comptabilisées dans l'axe de la /des conduite(s) maintenue(s).</t>
  </si>
  <si>
    <t>IC003</t>
  </si>
  <si>
    <t>TP - TRAVAUX PREPARATOIRES</t>
  </si>
  <si>
    <t>TP001</t>
  </si>
  <si>
    <t>TP002</t>
  </si>
  <si>
    <t>TP003</t>
  </si>
  <si>
    <t>TP004</t>
  </si>
  <si>
    <t>TP005</t>
  </si>
  <si>
    <t>Sondages manuels et mécaniques pour repérage visuel réseaux existants</t>
  </si>
  <si>
    <t>Le prix rémunère au forfait, les sondages manuels ou mécaniques pour confirmation visuelle de la présence de réseau existant.
Il comprend :
- l’implantation,
- l’amenée du matériel,
- les sondages manuels ou mécaniques,
- le remblaiement des fouilles, le compactage par couches,
- le repli du matériel, 
- le nettoyage.</t>
  </si>
  <si>
    <t>Total rubrique TP</t>
  </si>
  <si>
    <t>Récapitulatif</t>
  </si>
  <si>
    <t>Delta</t>
  </si>
  <si>
    <t>Travaux ponctuels de localisation de réseau enterré réalisés hors chantier par des techniques de terrassement mécaniques et manuelles ou par aspiration conformes au guide technique, y compris sujétions liées à la présence de conduites et câbles existants, épuisement, blindage, terrain dur, remblaiement et compactage et réfection de toute nature (sauf enrobés qui seront décomptés et rémunérés à part).</t>
  </si>
  <si>
    <t>Travaux ponctuels de localisation de réseau enterré réalisés en phase chantier par des techniques de terrassement mécaniques (y compris aspiration) et manuelles conformes au guide technique, y compris sujétions liées à la présence de conduites et câbles existants, épuisement, blindage, terrain dur, remblaiement et compactage et réfection de toute nature (sauf enrobés qui seront décomptés et rémunérés à part).</t>
  </si>
  <si>
    <t>Commune de Camaret-sur-Aigues</t>
  </si>
  <si>
    <t>Plans et études d'exécution</t>
  </si>
  <si>
    <t>Aménagement urbain - Requalification de l' Avenue du Mont Ventoux 
et de l'entrée de ville Sud-Est</t>
  </si>
  <si>
    <t>VI - VIDEO</t>
  </si>
  <si>
    <t>VI001</t>
  </si>
  <si>
    <t>Tranchée + fourreaux</t>
  </si>
  <si>
    <t>VI001a</t>
  </si>
  <si>
    <t>2 canalisations LST 63</t>
  </si>
  <si>
    <t>Fourniture et pose de chambre de tirage</t>
  </si>
  <si>
    <t>Ce prix rémunère à l’unité la réalisation d’une chambre de tirage.
Il comprend les découpes à la scie de la chaussée existante, l’exécution des terrassements quelle que soit la nature des matériaux, le dégagement manuel des autres réseaux enterrés rencontrés lors des terrassements, les blindages de fouille conformément à la réglementation en vigueur, l’évacuation des déblais en décharge ou en dépôt quelle que soit la distance, le réglage et compactage du fond de fouille, la fourniture, le transport, la mise en œuvre et le réglage du béton de propreté, la fourniture à pied d’œuvre et la mise en place des éléments béton constitutif de la chambre de tirage, le percement des parois de la chambre pour pénétration des fourreaux, la fourniture à pied d’œuvre du tampon et de son cadre en fonte de classes appropriées à l’implantation de l’ouvrage, le remblai méthodiquement compacté autour du regard, la réfection de la structure à l’identique autour du tampon</t>
  </si>
  <si>
    <t>VI002</t>
  </si>
  <si>
    <t>VI002a</t>
  </si>
  <si>
    <t>Total rubrique VI</t>
  </si>
  <si>
    <t>DV002</t>
  </si>
  <si>
    <t>Total</t>
  </si>
  <si>
    <t>Acces béton</t>
  </si>
  <si>
    <t>Dallage</t>
  </si>
  <si>
    <t>EV</t>
  </si>
  <si>
    <t>Enrobé noir</t>
  </si>
  <si>
    <t>Enrobé coloré</t>
  </si>
  <si>
    <t>Trottoir béton</t>
  </si>
  <si>
    <t xml:space="preserve"> </t>
  </si>
  <si>
    <t>Installation de chantier propre au lot</t>
  </si>
  <si>
    <t>Le prix rémunère forfaitairement les frais d’installations de chantier des travaux pendant toute la durée des travaux.
Il comprend notamment :
- L’aménagement des voies et pistes d’accès au chantier ainsi que leur entretien pendant la durée des travaux, y compris les frais engendrés afin de minimiser les nuisances à l’entourage (arrosage des pistes…) ;
- L’aménagement des plateformes de déchargement et de stockage ;
- La mise en place et les frais de fonctionnement de matériel de nettoyage des véhicules à la sortie du chantier ;
- L’entretien, le nettoyage et les réfections de voies publiques empruntées et dégradées par le chantier ;
- Les frais de gardiennage, de clôtures, et d’entretien des lieux ;
- Les frais d’occupation de terrains publics ou privés ;
- Les reconnaissances et sondages et analyses nécessaires au dimensionnement des ouvrages ;
- Les frais de maintien des réseaux existants en fouille ouverte,
- L’implantation des ouvrages,
- Toutes les dépenses imposées par le CCTP ;
- Les dispositions de tous ordres, en vue d'assurer l'hygiène et la sécurité ;
- Le démontage et l'enlèvement de toutes les installations de chantier ;
- Le nettoyage général du chantier en fin de travaux.</t>
  </si>
  <si>
    <t>Signalisation de chantier propre au lot</t>
  </si>
  <si>
    <t>EC - GENIE CIVIL ECLAIRAGE</t>
  </si>
  <si>
    <t>EC001</t>
  </si>
  <si>
    <t>EC001a</t>
  </si>
  <si>
    <t>1 Ø63 + Cu</t>
  </si>
  <si>
    <t>EC002</t>
  </si>
  <si>
    <t>EC002a</t>
  </si>
  <si>
    <t>60x60 intérieur</t>
  </si>
  <si>
    <t>EC003</t>
  </si>
  <si>
    <t>VI003</t>
  </si>
  <si>
    <t>Réfection de tranchée - Ch Battu</t>
  </si>
  <si>
    <t>Ce prix rémunère au mètre la réfection de tranchée sur le chemin battu (emprise Tranche optionnelle lot 1, si celle-ci n'est pas affermie). Il comprend la fourniture et mise en œuvre d'une couche d'imprégnation, la fourniture et pose de béton bitumineux sur une épaisseur de 8cm, la fermeture des joints par émulsion.</t>
  </si>
  <si>
    <t>L1T</t>
  </si>
  <si>
    <t>PV de mandrinage</t>
  </si>
  <si>
    <t>Total rubrique EC</t>
  </si>
  <si>
    <t>Massif préfabriqué pour candélabre</t>
  </si>
  <si>
    <t>Lot 2 - Génie civil éclairage et vidéo</t>
  </si>
  <si>
    <t>Ce prix rémunère au forfait la mise en place de la signalisation temporaire propre au lot et des itinéraires de déviation pour les travaux sur le Chemin Battu.
Il comprend :
- Toutes les fournitures de matériels nécessaires (panneaux, barrières, barrières Heras, peinture jaune, …) ;
- Le personnel nécessaire lors d’une signalisation manuelle ;
- L’amenée et la mise en place ;
- La maintenance, de jour comme de nuit ;
- Le remplacement des éléments détériorés ;
- L’effacement éventuel de marquages routiers ;
- Tous les frais de fonctionnement des matériels ;
- Le déplacement des panneaux sur chaque zone de travaux ;
- La réalisation de marquages provisoires et leur effacement en fin de chantier, 
- Le repli.</t>
  </si>
  <si>
    <t>Le prix rémunère au forfait l'établissement des plans d'exécution. 
Il comprend :
- Les études d’exécution;
- Le dossier technique annexé à la demande de permission de voirie ;
- Le plan du réseau d'éclairage ;
- Le plan du réseau vidéo ;
- Les plans de signalisation de chantier, et en règle générale, toutes les prestations mentionnées au C.C.A.P. et au C.C.T.P. ainsi que toutes celles nécessaires à la réalisation des travaux ;</t>
  </si>
  <si>
    <t>Ce prix rémunère au mètre la réalisation d'une tranchée et la pose de fourreaux pour le réseau d'éclairage.
Il comprend la découpe de chaussée, l’exécution de terrassement en fouille en terrain de toute nature, y compris dans le cas de traversée de chaussée, toutes les sujétions de blindage nécessaire, pompage des eaux, conformément au cahier des charges, le remblaiement de la fouille en gravier tout venant jusqu’au niveau du corps de chaussée et parkings, le compactage par couche de 30 cm, conformément au cahier des charges, la fourniture et mise en œuvre de GNT 0/31,5 sur 10cm, jusqu'à la couche de roulement, l’évacuation des matériaux en excédent ou impropres au réemploi et mise en dépôt définitif avec régalage, le réglage des fonds de forme, et le compactage, le lit de pose en sable 0.10 m d’épaisseur minimum et l’enrobage des fourreaux jusqu’à 0.30 m au-dessus de la génératrice supérieure, le grillage avertisseur de couleur normalisée, la fourniture et pose des fourreaux, la fourniture et pose de câblette cuivre nu 22mm², les essais de compacité sur les tranchées, toutes sujétions.</t>
  </si>
  <si>
    <t>Ce prix rémunère à l'unité la fourniture et pose d'un massif de fixation pour mât de hauteur inférieure à 8m.
Il comprend les terrassements, la fourniture et pose du massif, les remontées de fourreaux et câblette, les remblais en GNT 0/80, le compactage du fond de fouille et des remblais, l'évacuation des matériaux en centre de valorisation.
Entraxe de fixation des mâts : 20x20cm.</t>
  </si>
  <si>
    <t>Ce prix rémunère au mètre la réalisation d'une tranchée et la pose de fourreaux pour le réseau vidéo communal.
Il comprend la découpe de chaussée, l’exécution de terrassement en fouille en terrain de toute nature, y compris dans le cas de traversée de chaussée, toutes les sujétions de blindage nécessaire, pompage des eaux, conformément au cahier des charges, le remblaiement de la fouille en gravier tout venant jusqu’au niveau du corps de chaussée et parkings, le compactage par couche de 30 cm, conformément au cahier des charges, la fourniture et mise en œuvre de GNT 0/31,5 sur 10cm, jusqu'à la couche de roulement, l’évacuation des matériaux en excédent ou impropres au réemploi et mise en dépôt définitif avec régalage, le réglage des fonds de forme, et le compactage, le lit de pose en sable 0.10 m d’épaisseur minimum et l’enrobage des fourreaux jusqu’à 0.30 m au-dessus de la génératrice supérieure, le grillage avertisseur de couleur normalisée, la fourniture et pose des fourreaux, les essais de compacité sur les tranchées, toutes sujétions.</t>
  </si>
  <si>
    <t>Ce prix rémunère au forfait, l’aiguillage et le mandrinage des éléments constitutifs du réseau d'éclairage et de vidéo.
Il comprend l’amené et repli du matériel nécessaire, le mandrinage et l’aiguillage de chaque fourreau, le Procès-verbal réalisé par un organisme indépendant et agréé.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</si>
</sst>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7" formatCode="#,##0.00\ &quot;€&quot;;\-#,##0.00\ &quot;€&quot;"/>
    <numFmt numFmtId="44" formatCode="_-* #,##0.00\ &quot;€&quot;_-;\-* #,##0.00\ &quot;€&quot;_-;_-* &quot;-&quot;??\ &quot;€&quot;_-;_-@_-"/>
  </numFmts>
  <fonts count="23" x14ac:knownFonts="1">
    <font>
      <sz val="11"/>
      <color theme="1"/>
      <name val="Calibri"/>
      <family val="2"/>
      <scheme val="minor"/>
    </font>
    <font>
      <sz val="11"/>
      <color theme="1"/>
      <name val="Calibri"/>
      <family val="2"/>
      <scheme val="minor"/>
    </font>
    <font>
      <b/>
      <sz val="11"/>
      <color theme="0"/>
      <name val="Calibri"/>
      <family val="2"/>
      <scheme val="minor"/>
    </font>
    <font>
      <sz val="11"/>
      <color theme="1"/>
      <name val="Century Gothic"/>
      <family val="2"/>
    </font>
    <font>
      <sz val="10"/>
      <color theme="1"/>
      <name val="Century Gothic"/>
      <family val="2"/>
    </font>
    <font>
      <b/>
      <sz val="11"/>
      <color theme="1"/>
      <name val="Century Gothic"/>
      <family val="2"/>
    </font>
    <font>
      <b/>
      <sz val="11"/>
      <color rgb="FF3333FF"/>
      <name val="Century Gothic"/>
      <family val="2"/>
    </font>
    <font>
      <b/>
      <i/>
      <u/>
      <sz val="16"/>
      <color rgb="FF3333FF"/>
      <name val="Century Gothic"/>
      <family val="2"/>
    </font>
    <font>
      <b/>
      <u/>
      <sz val="11"/>
      <color rgb="FF3333FF"/>
      <name val="Century Gothic"/>
      <family val="2"/>
    </font>
    <font>
      <b/>
      <u/>
      <sz val="11"/>
      <color theme="1"/>
      <name val="Century Gothic"/>
      <family val="2"/>
    </font>
    <font>
      <b/>
      <sz val="10"/>
      <color theme="1"/>
      <name val="Century Gothic"/>
      <family val="2"/>
    </font>
    <font>
      <b/>
      <u/>
      <sz val="10"/>
      <color theme="1"/>
      <name val="Century Gothic"/>
      <family val="2"/>
    </font>
    <font>
      <b/>
      <u/>
      <sz val="10"/>
      <color rgb="FF3333FF"/>
      <name val="Century Gothic"/>
      <family val="2"/>
    </font>
    <font>
      <sz val="10"/>
      <color rgb="FF3333FF"/>
      <name val="Century Gothic"/>
      <family val="2"/>
    </font>
    <font>
      <b/>
      <i/>
      <sz val="10"/>
      <color rgb="FF3333FF"/>
      <name val="Century Gothic"/>
      <family val="2"/>
    </font>
    <font>
      <b/>
      <u/>
      <sz val="12"/>
      <color rgb="FF3333FF"/>
      <name val="Century Gothic"/>
      <family val="2"/>
    </font>
    <font>
      <sz val="11"/>
      <name val="Century Gothic"/>
      <family val="2"/>
    </font>
    <font>
      <b/>
      <sz val="11"/>
      <color theme="0"/>
      <name val="Century Gothic"/>
      <family val="2"/>
    </font>
    <font>
      <b/>
      <sz val="11"/>
      <color theme="1"/>
      <name val="Calibri"/>
      <family val="2"/>
      <scheme val="minor"/>
    </font>
    <font>
      <b/>
      <sz val="12"/>
      <color theme="1"/>
      <name val="Century Gothic"/>
      <family val="2"/>
    </font>
    <font>
      <b/>
      <sz val="14"/>
      <color theme="1"/>
      <name val="Century Gothic"/>
      <family val="2"/>
    </font>
    <font>
      <i/>
      <sz val="10"/>
      <color theme="1"/>
      <name val="Century Gothic"/>
      <family val="2"/>
    </font>
    <font>
      <b/>
      <sz val="20"/>
      <color theme="1"/>
      <name val="Calibri"/>
      <family val="2"/>
      <scheme val="minor"/>
    </font>
  </fonts>
  <fills count="3">
    <fill>
      <patternFill patternType="none"/>
    </fill>
    <fill>
      <patternFill patternType="gray125"/>
    </fill>
    <fill>
      <patternFill patternType="solid">
        <fgColor theme="4" tint="0.59996337778862885"/>
        <bgColor indexed="64"/>
      </patternFill>
    </fill>
  </fills>
  <borders count="9">
    <border>
      <left/>
      <right/>
      <top/>
      <bottom/>
      <diagonal/>
    </border>
    <border>
      <left style="double">
        <color rgb="FF3333FF"/>
      </left>
      <right style="double">
        <color rgb="FF3333FF"/>
      </right>
      <top style="double">
        <color rgb="FF3333FF"/>
      </top>
      <bottom style="double">
        <color rgb="FF3333FF"/>
      </bottom>
      <diagonal/>
    </border>
    <border>
      <left style="double">
        <color rgb="FF3333FF"/>
      </left>
      <right style="double">
        <color rgb="FF3333FF"/>
      </right>
      <top style="double">
        <color rgb="FF3333FF"/>
      </top>
      <bottom/>
      <diagonal/>
    </border>
    <border>
      <left style="double">
        <color rgb="FF3333FF"/>
      </left>
      <right style="double">
        <color rgb="FF3333FF"/>
      </right>
      <top/>
      <bottom/>
      <diagonal/>
    </border>
    <border>
      <left style="double">
        <color rgb="FF3333FF"/>
      </left>
      <right style="double">
        <color rgb="FF3333FF"/>
      </right>
      <top/>
      <bottom style="thin">
        <color rgb="FF3333FF"/>
      </bottom>
      <diagonal/>
    </border>
    <border>
      <left style="double">
        <color rgb="FF3333FF"/>
      </left>
      <right style="double">
        <color rgb="FF3333FF"/>
      </right>
      <top style="medium">
        <color rgb="FF3333FF"/>
      </top>
      <bottom style="medium">
        <color rgb="FF3333FF"/>
      </bottom>
      <diagonal/>
    </border>
    <border>
      <left/>
      <right/>
      <top style="medium">
        <color rgb="FF3333FF"/>
      </top>
      <bottom/>
      <diagonal/>
    </border>
    <border>
      <left/>
      <right/>
      <top/>
      <bottom style="medium">
        <color rgb="FF3333FF"/>
      </bottom>
      <diagonal/>
    </border>
    <border>
      <left style="double">
        <color rgb="FF3333FF"/>
      </left>
      <right style="double">
        <color rgb="FF3333FF"/>
      </right>
      <top/>
      <bottom style="double">
        <color rgb="FF3333FF"/>
      </bottom>
      <diagonal/>
    </border>
  </borders>
  <cellStyleXfs count="2">
    <xf numFmtId="0" fontId="0" fillId="0" borderId="0"/>
    <xf numFmtId="9" fontId="1" fillId="0" borderId="0" applyFont="0" applyFill="0" applyBorder="0" applyAlignment="0" applyProtection="0"/>
  </cellStyleXfs>
  <cellXfs count="88">
    <xf numFmtId="0" fontId="0" fillId="0" borderId="0" xfId="0"/>
    <xf numFmtId="0" fontId="4" fillId="2" borderId="1" xfId="0" applyFont="1" applyFill="1" applyBorder="1" applyAlignment="1">
      <alignment horizontal="center" vertical="center" wrapText="1"/>
    </xf>
    <xf numFmtId="0" fontId="3" fillId="0" borderId="0" xfId="0" applyFont="1"/>
    <xf numFmtId="0" fontId="6" fillId="0" borderId="2" xfId="0" applyFont="1" applyBorder="1" applyAlignment="1">
      <alignment horizontal="center" vertical="center"/>
    </xf>
    <xf numFmtId="0" fontId="7" fillId="0" borderId="2" xfId="0" applyFont="1" applyBorder="1" applyAlignment="1">
      <alignment horizontal="left" vertical="center"/>
    </xf>
    <xf numFmtId="0" fontId="6" fillId="0" borderId="3" xfId="0" applyFont="1" applyBorder="1" applyAlignment="1">
      <alignment horizontal="center" vertical="center"/>
    </xf>
    <xf numFmtId="0" fontId="8" fillId="0" borderId="3" xfId="0" applyFont="1" applyBorder="1" applyAlignment="1">
      <alignment horizontal="left" vertical="center"/>
    </xf>
    <xf numFmtId="0" fontId="4" fillId="0" borderId="3" xfId="0" applyFont="1" applyBorder="1" applyAlignment="1">
      <alignment horizontal="left" vertical="center" wrapText="1"/>
    </xf>
    <xf numFmtId="0" fontId="5" fillId="0" borderId="3" xfId="0" applyFont="1" applyBorder="1" applyAlignment="1">
      <alignment horizontal="center" vertical="center"/>
    </xf>
    <xf numFmtId="0" fontId="6" fillId="0" borderId="4" xfId="0" applyFont="1" applyBorder="1" applyAlignment="1">
      <alignment horizontal="center" vertical="center"/>
    </xf>
    <xf numFmtId="0" fontId="9" fillId="0" borderId="4"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7" fontId="5" fillId="0" borderId="2" xfId="0" applyNumberFormat="1" applyFont="1" applyBorder="1" applyAlignment="1">
      <alignment horizontal="center" vertical="center"/>
    </xf>
    <xf numFmtId="7" fontId="5" fillId="0" borderId="3" xfId="0" applyNumberFormat="1" applyFont="1" applyBorder="1" applyAlignment="1">
      <alignment horizontal="center" vertical="center"/>
    </xf>
    <xf numFmtId="0" fontId="7" fillId="0" borderId="2" xfId="0" applyFont="1" applyBorder="1" applyAlignment="1">
      <alignment horizontal="left" vertical="center" wrapText="1"/>
    </xf>
    <xf numFmtId="0" fontId="4" fillId="0" borderId="0" xfId="0" applyFont="1"/>
    <xf numFmtId="0" fontId="2" fillId="0" borderId="0" xfId="0" applyFont="1"/>
    <xf numFmtId="0" fontId="11" fillId="0" borderId="0" xfId="0" applyFont="1"/>
    <xf numFmtId="0" fontId="10" fillId="0" borderId="0" xfId="0" applyFont="1"/>
    <xf numFmtId="14" fontId="10" fillId="0" borderId="0" xfId="0" applyNumberFormat="1" applyFont="1"/>
    <xf numFmtId="7" fontId="17" fillId="0" borderId="0" xfId="0" applyNumberFormat="1" applyFont="1"/>
    <xf numFmtId="0" fontId="17" fillId="0" borderId="0" xfId="0" applyFont="1" applyAlignment="1">
      <alignment horizontal="right"/>
    </xf>
    <xf numFmtId="0" fontId="15" fillId="0" borderId="0" xfId="0" applyFont="1"/>
    <xf numFmtId="0" fontId="6" fillId="0" borderId="0" xfId="0" applyFont="1"/>
    <xf numFmtId="0" fontId="4" fillId="0" borderId="6" xfId="0" applyFont="1" applyBorder="1"/>
    <xf numFmtId="0" fontId="15" fillId="0" borderId="0" xfId="0" applyFont="1" applyAlignment="1">
      <alignment horizontal="right"/>
    </xf>
    <xf numFmtId="9" fontId="15" fillId="0" borderId="0" xfId="1" applyFont="1" applyAlignment="1" applyProtection="1">
      <alignment horizontal="center"/>
    </xf>
    <xf numFmtId="0" fontId="4" fillId="0" borderId="7" xfId="0" applyFont="1" applyBorder="1"/>
    <xf numFmtId="0" fontId="6" fillId="0" borderId="7" xfId="0" applyFont="1" applyBorder="1"/>
    <xf numFmtId="0" fontId="4" fillId="0" borderId="3" xfId="0" applyFont="1" applyBorder="1" applyAlignment="1">
      <alignment horizontal="center" vertical="center"/>
    </xf>
    <xf numFmtId="0" fontId="12" fillId="0" borderId="3" xfId="0" applyFont="1" applyBorder="1" applyAlignment="1">
      <alignment horizontal="right" vertical="center" wrapText="1"/>
    </xf>
    <xf numFmtId="0" fontId="12" fillId="0" borderId="3" xfId="0" applyFont="1" applyBorder="1" applyAlignment="1">
      <alignment horizontal="left" vertical="center" wrapText="1"/>
    </xf>
    <xf numFmtId="0" fontId="4" fillId="0" borderId="8" xfId="0" applyFont="1" applyBorder="1" applyAlignment="1">
      <alignment horizontal="center" vertical="center"/>
    </xf>
    <xf numFmtId="7" fontId="4" fillId="0" borderId="8" xfId="0" applyNumberFormat="1" applyFont="1" applyBorder="1" applyAlignment="1">
      <alignment horizontal="center" vertical="center"/>
    </xf>
    <xf numFmtId="7" fontId="13" fillId="0" borderId="8" xfId="0" applyNumberFormat="1" applyFont="1" applyBorder="1" applyAlignment="1">
      <alignment horizontal="center" vertical="center"/>
    </xf>
    <xf numFmtId="0" fontId="12" fillId="0" borderId="8" xfId="0" applyFont="1" applyBorder="1" applyAlignment="1">
      <alignment horizontal="left" vertical="center" wrapText="1"/>
    </xf>
    <xf numFmtId="0" fontId="2" fillId="0" borderId="0" xfId="0" applyFont="1" applyAlignment="1">
      <alignment horizontal="center"/>
    </xf>
    <xf numFmtId="4" fontId="2" fillId="0" borderId="0" xfId="0" applyNumberFormat="1" applyFont="1" applyAlignment="1">
      <alignment horizontal="center"/>
    </xf>
    <xf numFmtId="7" fontId="2" fillId="0" borderId="0" xfId="0" applyNumberFormat="1" applyFont="1" applyAlignment="1">
      <alignment horizontal="center"/>
    </xf>
    <xf numFmtId="0" fontId="18" fillId="0" borderId="0" xfId="0" applyFont="1"/>
    <xf numFmtId="0" fontId="8" fillId="0" borderId="3" xfId="0" applyFont="1" applyBorder="1" applyAlignment="1">
      <alignment horizontal="left" vertical="center" wrapText="1"/>
    </xf>
    <xf numFmtId="0" fontId="20" fillId="0" borderId="0" xfId="0" applyFont="1"/>
    <xf numFmtId="0" fontId="19" fillId="0" borderId="0" xfId="0" applyFont="1"/>
    <xf numFmtId="0" fontId="21" fillId="0" borderId="3" xfId="0" applyFont="1" applyBorder="1" applyAlignment="1">
      <alignment horizontal="center" vertical="center"/>
    </xf>
    <xf numFmtId="0" fontId="21" fillId="0" borderId="3" xfId="0" applyFont="1" applyBorder="1" applyAlignment="1">
      <alignment horizontal="left" vertical="center" wrapText="1"/>
    </xf>
    <xf numFmtId="7" fontId="0" fillId="0" borderId="0" xfId="0" applyNumberFormat="1"/>
    <xf numFmtId="44" fontId="5" fillId="0" borderId="3" xfId="0" applyNumberFormat="1" applyFont="1" applyBorder="1" applyAlignment="1" applyProtection="1">
      <alignment horizontal="center" vertical="center"/>
      <protection locked="0"/>
    </xf>
    <xf numFmtId="44" fontId="5" fillId="0" borderId="3" xfId="0" applyNumberFormat="1" applyFont="1" applyBorder="1" applyAlignment="1">
      <alignment horizontal="center" vertical="center"/>
    </xf>
    <xf numFmtId="44" fontId="5" fillId="0" borderId="4" xfId="0" applyNumberFormat="1" applyFont="1" applyBorder="1" applyAlignment="1">
      <alignment horizontal="center" vertical="center"/>
    </xf>
    <xf numFmtId="44" fontId="5" fillId="0" borderId="2" xfId="0" applyNumberFormat="1" applyFont="1" applyBorder="1" applyAlignment="1">
      <alignment horizontal="center" vertical="center"/>
    </xf>
    <xf numFmtId="44" fontId="4" fillId="0" borderId="3" xfId="0" applyNumberFormat="1" applyFont="1" applyBorder="1" applyAlignment="1">
      <alignment horizontal="center" vertical="center"/>
    </xf>
    <xf numFmtId="44" fontId="13" fillId="0" borderId="3" xfId="0" applyNumberFormat="1" applyFont="1" applyBorder="1" applyAlignment="1">
      <alignment horizontal="center" vertical="center"/>
    </xf>
    <xf numFmtId="44" fontId="14" fillId="0" borderId="5" xfId="0" applyNumberFormat="1" applyFont="1" applyBorder="1" applyAlignment="1">
      <alignment horizontal="center" vertical="center"/>
    </xf>
    <xf numFmtId="44" fontId="14" fillId="0" borderId="3" xfId="0" applyNumberFormat="1" applyFont="1" applyBorder="1" applyAlignment="1">
      <alignment horizontal="center" vertical="center"/>
    </xf>
    <xf numFmtId="44" fontId="6" fillId="0" borderId="0" xfId="0" applyNumberFormat="1" applyFont="1"/>
    <xf numFmtId="44" fontId="6" fillId="0" borderId="6" xfId="0" applyNumberFormat="1" applyFont="1" applyBorder="1"/>
    <xf numFmtId="44" fontId="16" fillId="0" borderId="0" xfId="0" applyNumberFormat="1" applyFont="1"/>
    <xf numFmtId="0" fontId="4" fillId="0" borderId="3" xfId="0" applyFont="1" applyBorder="1" applyAlignment="1">
      <alignment horizontal="center" vertical="top"/>
    </xf>
    <xf numFmtId="44" fontId="4" fillId="0" borderId="3" xfId="0" applyNumberFormat="1" applyFont="1" applyBorder="1" applyAlignment="1">
      <alignment horizontal="center" vertical="top"/>
    </xf>
    <xf numFmtId="44" fontId="13" fillId="0" borderId="3" xfId="0" applyNumberFormat="1" applyFont="1" applyBorder="1" applyAlignment="1">
      <alignment horizontal="center" vertical="top"/>
    </xf>
    <xf numFmtId="0" fontId="4" fillId="0" borderId="3" xfId="0" applyFont="1" applyBorder="1" applyAlignment="1">
      <alignment horizontal="left" vertical="top" wrapText="1"/>
    </xf>
    <xf numFmtId="0" fontId="6" fillId="0" borderId="8" xfId="0" applyFont="1" applyBorder="1" applyAlignment="1">
      <alignment horizontal="center" vertical="center"/>
    </xf>
    <xf numFmtId="0" fontId="9" fillId="0" borderId="8" xfId="0" applyFont="1" applyBorder="1" applyAlignment="1">
      <alignment horizontal="center" vertical="center"/>
    </xf>
    <xf numFmtId="0" fontId="5" fillId="0" borderId="8" xfId="0" applyFont="1" applyBorder="1" applyAlignment="1">
      <alignment horizontal="center" vertical="center"/>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9" fillId="0" borderId="0" xfId="0" applyFont="1" applyAlignment="1">
      <alignment horizontal="center"/>
    </xf>
    <xf numFmtId="0" fontId="4" fillId="0" borderId="3" xfId="0" applyFont="1" applyBorder="1" applyAlignment="1">
      <alignment horizontal="left" vertical="center" wrapText="1"/>
    </xf>
    <xf numFmtId="0" fontId="4" fillId="0" borderId="3" xfId="0" applyFont="1" applyFill="1" applyBorder="1" applyAlignment="1">
      <alignment horizontal="center" vertical="center"/>
    </xf>
    <xf numFmtId="0" fontId="9" fillId="0" borderId="3" xfId="0" applyFont="1" applyBorder="1" applyAlignment="1">
      <alignment horizontal="center" vertical="center"/>
    </xf>
    <xf numFmtId="0" fontId="6" fillId="0" borderId="3" xfId="0" applyFont="1" applyFill="1" applyBorder="1" applyAlignment="1">
      <alignment horizontal="center" vertical="center"/>
    </xf>
    <xf numFmtId="0" fontId="6" fillId="0" borderId="0" xfId="0" applyFont="1" applyBorder="1" applyAlignment="1">
      <alignment horizontal="center" vertical="center"/>
    </xf>
    <xf numFmtId="0" fontId="9" fillId="0" borderId="0" xfId="0" applyFont="1" applyBorder="1" applyAlignment="1">
      <alignment horizontal="center" vertical="center"/>
    </xf>
    <xf numFmtId="0" fontId="5" fillId="0" borderId="0" xfId="0" applyFont="1" applyBorder="1" applyAlignment="1">
      <alignment horizontal="center" vertical="center"/>
    </xf>
    <xf numFmtId="7" fontId="5" fillId="0" borderId="0" xfId="0" applyNumberFormat="1" applyFont="1" applyBorder="1" applyAlignment="1">
      <alignment horizontal="center" vertical="center"/>
    </xf>
    <xf numFmtId="7" fontId="5" fillId="0" borderId="4" xfId="0" applyNumberFormat="1" applyFont="1" applyBorder="1" applyAlignment="1">
      <alignment horizontal="center" vertical="center"/>
    </xf>
    <xf numFmtId="0" fontId="4" fillId="0" borderId="3" xfId="0" applyFont="1" applyBorder="1" applyAlignment="1">
      <alignment horizontal="left" vertical="center" wrapText="1"/>
    </xf>
    <xf numFmtId="0" fontId="6" fillId="0" borderId="2" xfId="0" applyFont="1" applyFill="1" applyBorder="1" applyAlignment="1">
      <alignment horizontal="center" vertical="center"/>
    </xf>
    <xf numFmtId="0" fontId="0" fillId="0" borderId="0" xfId="0" applyAlignment="1">
      <alignment horizontal="center" vertical="center"/>
    </xf>
    <xf numFmtId="0" fontId="8" fillId="0" borderId="3" xfId="0" applyFont="1" applyFill="1" applyBorder="1" applyAlignment="1">
      <alignment horizontal="left" vertical="center"/>
    </xf>
    <xf numFmtId="0" fontId="6" fillId="0" borderId="4" xfId="0" applyFont="1" applyFill="1" applyBorder="1" applyAlignment="1">
      <alignment horizontal="center" vertical="center"/>
    </xf>
    <xf numFmtId="44" fontId="5" fillId="0" borderId="8" xfId="0" applyNumberFormat="1" applyFont="1" applyBorder="1" applyAlignment="1">
      <alignment horizontal="center" vertical="center"/>
    </xf>
    <xf numFmtId="0" fontId="20" fillId="0" borderId="0" xfId="0" applyFont="1" applyAlignment="1">
      <alignment horizontal="center"/>
    </xf>
    <xf numFmtId="0" fontId="19" fillId="0" borderId="0" xfId="0" applyFont="1" applyAlignment="1">
      <alignment horizontal="center" vertical="center" wrapText="1"/>
    </xf>
    <xf numFmtId="0" fontId="19" fillId="0" borderId="0" xfId="0" applyFont="1" applyAlignment="1">
      <alignment horizontal="center"/>
    </xf>
    <xf numFmtId="0" fontId="22" fillId="0" borderId="0" xfId="0" applyFont="1" applyAlignment="1">
      <alignment horizontal="center" vertical="center"/>
    </xf>
    <xf numFmtId="0" fontId="19" fillId="0" borderId="0" xfId="0" applyFont="1" applyAlignment="1">
      <alignment horizontal="center" wrapText="1"/>
    </xf>
  </cellXfs>
  <cellStyles count="2">
    <cellStyle name="Normal" xfId="0" builtinId="0"/>
    <cellStyle name="Pourcentage" xfId="1" builtinId="5"/>
  </cellStyles>
  <dxfs count="0"/>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7560000</xdr:colOff>
      <xdr:row>30</xdr:row>
      <xdr:rowOff>168623</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560000" cy="106937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7560000</xdr:colOff>
      <xdr:row>15</xdr:row>
      <xdr:rowOff>184498</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560000" cy="1069374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A3"/>
  <sheetViews>
    <sheetView view="pageBreakPreview" zoomScale="60" zoomScaleNormal="100" workbookViewId="0">
      <selection activeCell="K7" sqref="K7"/>
    </sheetView>
  </sheetViews>
  <sheetFormatPr baseColWidth="10" defaultRowHeight="15" x14ac:dyDescent="0.25"/>
  <cols>
    <col min="1" max="1" width="113.7109375" customWidth="1"/>
    <col min="6" max="6" width="10.42578125" customWidth="1"/>
    <col min="8" max="8" width="7" customWidth="1"/>
    <col min="9" max="9" width="8.140625" customWidth="1"/>
  </cols>
  <sheetData>
    <row r="1" ht="399" customHeight="1" x14ac:dyDescent="0.25"/>
    <row r="3" ht="9.9499999999999993" customHeight="1" x14ac:dyDescent="0.25"/>
  </sheetData>
  <printOptions horizontalCentered="1" verticalCentered="1"/>
  <pageMargins left="0" right="0" top="0" bottom="0" header="0" footer="0"/>
  <pageSetup paperSize="9" scale="99"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2:M94"/>
  <sheetViews>
    <sheetView tabSelected="1" view="pageBreakPreview" zoomScaleNormal="100" zoomScaleSheetLayoutView="100" workbookViewId="0">
      <selection activeCell="D11" sqref="D11"/>
    </sheetView>
  </sheetViews>
  <sheetFormatPr baseColWidth="10" defaultColWidth="11.42578125" defaultRowHeight="15" x14ac:dyDescent="0.25"/>
  <cols>
    <col min="1" max="1" width="10" customWidth="1"/>
    <col min="2" max="2" width="60.28515625" customWidth="1"/>
    <col min="3" max="3" width="10" customWidth="1"/>
    <col min="4" max="4" width="14" customWidth="1"/>
  </cols>
  <sheetData>
    <row r="2" spans="1:13" x14ac:dyDescent="0.25">
      <c r="B2" s="40" t="s">
        <v>32</v>
      </c>
    </row>
    <row r="3" spans="1:13" x14ac:dyDescent="0.25">
      <c r="B3" s="40" t="s">
        <v>33</v>
      </c>
    </row>
    <row r="4" spans="1:13" x14ac:dyDescent="0.25">
      <c r="B4" s="40" t="s">
        <v>34</v>
      </c>
    </row>
    <row r="5" spans="1:13" ht="18" x14ac:dyDescent="0.25">
      <c r="A5" s="83" t="s">
        <v>55</v>
      </c>
      <c r="B5" s="83"/>
      <c r="C5" s="83"/>
      <c r="D5" s="83"/>
      <c r="E5" s="42"/>
      <c r="F5" s="42"/>
      <c r="G5" s="86"/>
      <c r="H5" s="86"/>
      <c r="I5" s="86"/>
      <c r="J5" s="86"/>
      <c r="K5" s="86"/>
      <c r="L5" s="86"/>
      <c r="M5" s="86"/>
    </row>
    <row r="6" spans="1:13" ht="30.95" customHeight="1" x14ac:dyDescent="0.25">
      <c r="A6" s="84" t="s">
        <v>57</v>
      </c>
      <c r="B6" s="84"/>
      <c r="C6" s="84"/>
      <c r="D6" s="84"/>
      <c r="E6" s="43"/>
      <c r="F6" s="43"/>
      <c r="G6" s="86"/>
      <c r="H6" s="86"/>
      <c r="I6" s="86"/>
      <c r="J6" s="86"/>
      <c r="K6" s="86"/>
      <c r="L6" s="86"/>
      <c r="M6" s="86"/>
    </row>
    <row r="7" spans="1:13" ht="15.75" x14ac:dyDescent="0.25">
      <c r="A7" s="85" t="s">
        <v>95</v>
      </c>
      <c r="B7" s="85"/>
      <c r="C7" s="85"/>
      <c r="D7" s="85"/>
      <c r="E7" s="43"/>
      <c r="F7" s="43"/>
      <c r="G7" s="86"/>
      <c r="H7" s="86"/>
      <c r="I7" s="86"/>
      <c r="J7" s="86"/>
      <c r="K7" s="86"/>
      <c r="L7" s="86"/>
      <c r="M7" s="86"/>
    </row>
    <row r="8" spans="1:13" ht="15.75" thickBot="1" x14ac:dyDescent="0.3">
      <c r="G8" s="86"/>
      <c r="H8" s="86"/>
      <c r="I8" s="86"/>
      <c r="J8" s="86"/>
      <c r="K8" s="86"/>
      <c r="L8" s="86"/>
      <c r="M8" s="86"/>
    </row>
    <row r="9" spans="1:13" ht="35.1" customHeight="1" thickTop="1" thickBot="1" x14ac:dyDescent="0.3">
      <c r="A9" s="1" t="s">
        <v>0</v>
      </c>
      <c r="B9" s="1" t="s">
        <v>3</v>
      </c>
      <c r="C9" s="1" t="s">
        <v>1</v>
      </c>
      <c r="D9" s="1" t="s">
        <v>2</v>
      </c>
    </row>
    <row r="10" spans="1:13" ht="24.95" customHeight="1" thickTop="1" x14ac:dyDescent="0.25">
      <c r="A10" s="3"/>
      <c r="B10" s="4" t="s">
        <v>5</v>
      </c>
      <c r="C10" s="12"/>
      <c r="D10" s="13"/>
    </row>
    <row r="11" spans="1:13" x14ac:dyDescent="0.25">
      <c r="A11" s="5" t="s">
        <v>4</v>
      </c>
      <c r="B11" s="6" t="s">
        <v>77</v>
      </c>
      <c r="C11" s="8" t="s">
        <v>6</v>
      </c>
      <c r="D11" s="47">
        <v>0</v>
      </c>
    </row>
    <row r="12" spans="1:13" ht="337.5" x14ac:dyDescent="0.25">
      <c r="A12" s="5"/>
      <c r="B12" s="7" t="s">
        <v>78</v>
      </c>
      <c r="C12" s="8"/>
      <c r="D12" s="48"/>
    </row>
    <row r="13" spans="1:13" x14ac:dyDescent="0.25">
      <c r="A13" s="5"/>
      <c r="B13" s="8" t="str">
        <f>IF(C11="ft","Le forfait",IF(C11="u","L'unité",IF(C11="m²","Le mètre carré",IF(C11="m³","Le mètre cube",IF(C11="m","Le mètre",IF(C11="j","Le jour",IF(C11="t","La tonne",Erreur)))))))</f>
        <v>Le forfait</v>
      </c>
      <c r="C13" s="8"/>
      <c r="D13" s="48"/>
    </row>
    <row r="14" spans="1:13" ht="30" customHeight="1" x14ac:dyDescent="0.25">
      <c r="A14" s="9"/>
      <c r="B14" s="10" t="str">
        <f>ConvNumberLetter(D11,1)</f>
        <v>zéro Euro zéro Cent</v>
      </c>
      <c r="C14" s="11"/>
      <c r="D14" s="49"/>
    </row>
    <row r="15" spans="1:13" x14ac:dyDescent="0.25">
      <c r="A15" s="5" t="s">
        <v>7</v>
      </c>
      <c r="B15" s="6" t="s">
        <v>79</v>
      </c>
      <c r="C15" s="8" t="s">
        <v>6</v>
      </c>
      <c r="D15" s="47">
        <v>0</v>
      </c>
    </row>
    <row r="16" spans="1:13" ht="216" x14ac:dyDescent="0.25">
      <c r="A16" s="5"/>
      <c r="B16" s="7" t="s">
        <v>96</v>
      </c>
      <c r="C16" s="8"/>
      <c r="D16" s="48"/>
    </row>
    <row r="17" spans="1:4" x14ac:dyDescent="0.25">
      <c r="A17" s="5"/>
      <c r="B17" s="8" t="str">
        <f>IF(C15="ft","Le forfait",IF(C15="u","L'unité",IF(C15="m²","Le mètre carré",IF(C15="m³","Le mètre cube",IF(C15="m","Le mètre",IF(C15="j","Le jour",IF(C15="t","La tonne",Erreur)))))))</f>
        <v>Le forfait</v>
      </c>
      <c r="C17" s="8"/>
      <c r="D17" s="48"/>
    </row>
    <row r="18" spans="1:4" ht="30" customHeight="1" x14ac:dyDescent="0.25">
      <c r="A18" s="9"/>
      <c r="B18" s="10" t="str">
        <f>ConvNumberLetter(D15,1)</f>
        <v>zéro Euro zéro Cent</v>
      </c>
      <c r="C18" s="11"/>
      <c r="D18" s="49"/>
    </row>
    <row r="19" spans="1:4" x14ac:dyDescent="0.25">
      <c r="A19" s="5" t="s">
        <v>41</v>
      </c>
      <c r="B19" s="6" t="s">
        <v>56</v>
      </c>
      <c r="C19" s="8" t="s">
        <v>6</v>
      </c>
      <c r="D19" s="47">
        <v>0</v>
      </c>
    </row>
    <row r="20" spans="1:4" ht="148.5" x14ac:dyDescent="0.25">
      <c r="A20" s="5"/>
      <c r="B20" s="7" t="s">
        <v>97</v>
      </c>
      <c r="C20" s="8"/>
      <c r="D20" s="48"/>
    </row>
    <row r="21" spans="1:4" x14ac:dyDescent="0.25">
      <c r="A21" s="5"/>
      <c r="B21" s="8" t="str">
        <f>IF(C19="ft","Le forfait",IF(C19="u","L'unité",IF(C19="m²","Le mètre carré",IF(C19="m³","Le mètre cube",IF(C19="m","Le mètre",IF(C19="j","Le jour",IF(C19="t","La tonne",Erreur)))))))</f>
        <v>Le forfait</v>
      </c>
      <c r="C21" s="8"/>
      <c r="D21" s="48"/>
    </row>
    <row r="22" spans="1:4" ht="30" customHeight="1" thickBot="1" x14ac:dyDescent="0.3">
      <c r="A22" s="9"/>
      <c r="B22" s="10" t="str">
        <f>ConvNumberLetter(D19,1)</f>
        <v>zéro Euro zéro Cent</v>
      </c>
      <c r="C22" s="11"/>
      <c r="D22" s="49"/>
    </row>
    <row r="23" spans="1:4" ht="24.95" customHeight="1" thickTop="1" x14ac:dyDescent="0.25">
      <c r="A23" s="78"/>
      <c r="B23" s="4" t="s">
        <v>42</v>
      </c>
      <c r="C23" s="12"/>
      <c r="D23" s="50"/>
    </row>
    <row r="24" spans="1:4" ht="28.5" x14ac:dyDescent="0.25">
      <c r="A24" s="5" t="s">
        <v>43</v>
      </c>
      <c r="B24" s="41" t="s">
        <v>35</v>
      </c>
      <c r="C24" s="8" t="s">
        <v>8</v>
      </c>
      <c r="D24" s="47">
        <v>0</v>
      </c>
    </row>
    <row r="25" spans="1:4" ht="94.5" x14ac:dyDescent="0.25">
      <c r="A25" s="5"/>
      <c r="B25" s="7" t="s">
        <v>53</v>
      </c>
      <c r="C25" s="8"/>
      <c r="D25" s="48"/>
    </row>
    <row r="26" spans="1:4" x14ac:dyDescent="0.25">
      <c r="A26" s="5"/>
      <c r="B26" s="8" t="str">
        <f>IF(C24="ft","Le forfait",IF(C24="u","L'unité",IF(C24="m²","Le mètre carré",IF(C24="m³","Le mètre cube",IF(C24="m","Le mètre",IF(C24="j","Le jour",IF(C24="t","La tonne",Erreur)))))))</f>
        <v>Le mètre cube</v>
      </c>
      <c r="C26" s="8"/>
      <c r="D26" s="48"/>
    </row>
    <row r="27" spans="1:4" ht="30" customHeight="1" x14ac:dyDescent="0.25">
      <c r="A27" s="9"/>
      <c r="B27" s="10" t="str">
        <f>ConvNumberLetter(D24,1)</f>
        <v>zéro Euro zéro Cent</v>
      </c>
      <c r="C27" s="11"/>
      <c r="D27" s="49"/>
    </row>
    <row r="28" spans="1:4" ht="28.5" x14ac:dyDescent="0.25">
      <c r="A28" s="5" t="s">
        <v>44</v>
      </c>
      <c r="B28" s="41" t="s">
        <v>36</v>
      </c>
      <c r="C28" s="8" t="s">
        <v>8</v>
      </c>
      <c r="D28" s="47">
        <v>0</v>
      </c>
    </row>
    <row r="29" spans="1:4" ht="108" x14ac:dyDescent="0.25">
      <c r="A29" s="5"/>
      <c r="B29" s="7" t="s">
        <v>54</v>
      </c>
      <c r="C29" s="8"/>
      <c r="D29" s="48"/>
    </row>
    <row r="30" spans="1:4" x14ac:dyDescent="0.25">
      <c r="A30" s="5"/>
      <c r="B30" s="8" t="str">
        <f>IF(C28="ft","Le forfait",IF(C28="u","L'unité",IF(C28="m²","Le mètre carré",IF(C28="m³","Le mètre cube",IF(C28="m","Le mètre",IF(C28="j","Le jour",IF(C28="t","La tonne",Erreur)))))))</f>
        <v>Le mètre cube</v>
      </c>
      <c r="C30" s="8"/>
      <c r="D30" s="48"/>
    </row>
    <row r="31" spans="1:4" ht="30" customHeight="1" x14ac:dyDescent="0.25">
      <c r="A31" s="9"/>
      <c r="B31" s="10" t="str">
        <f>ConvNumberLetter(D28,1)</f>
        <v>zéro Euro zéro Cent</v>
      </c>
      <c r="C31" s="11"/>
      <c r="D31" s="49"/>
    </row>
    <row r="32" spans="1:4" ht="28.5" x14ac:dyDescent="0.25">
      <c r="A32" s="5" t="s">
        <v>45</v>
      </c>
      <c r="B32" s="41" t="s">
        <v>37</v>
      </c>
      <c r="C32" s="8" t="s">
        <v>8</v>
      </c>
      <c r="D32" s="47">
        <v>0</v>
      </c>
    </row>
    <row r="33" spans="1:4" ht="94.5" x14ac:dyDescent="0.25">
      <c r="A33" s="5"/>
      <c r="B33" s="7" t="s">
        <v>38</v>
      </c>
      <c r="C33" s="8"/>
      <c r="D33" s="48"/>
    </row>
    <row r="34" spans="1:4" x14ac:dyDescent="0.25">
      <c r="A34" s="5"/>
      <c r="B34" s="8" t="str">
        <f>IF(C32="ft","Le forfait",IF(C32="u","L'unité",IF(C32="m²","Le mètre carré",IF(C32="m³","Le mètre cube",IF(C32="m","Le mètre",IF(C32="j","Le jour",IF(C32="t","La tonne",Erreur)))))))</f>
        <v>Le mètre cube</v>
      </c>
      <c r="C34" s="8"/>
      <c r="D34" s="48"/>
    </row>
    <row r="35" spans="1:4" ht="30" customHeight="1" x14ac:dyDescent="0.25">
      <c r="A35" s="9"/>
      <c r="B35" s="10" t="str">
        <f>ConvNumberLetter(D32,1)</f>
        <v>zéro Euro zéro Cent</v>
      </c>
      <c r="C35" s="11"/>
      <c r="D35" s="49"/>
    </row>
    <row r="36" spans="1:4" ht="28.5" x14ac:dyDescent="0.25">
      <c r="A36" s="5" t="s">
        <v>46</v>
      </c>
      <c r="B36" s="41" t="s">
        <v>39</v>
      </c>
      <c r="C36" s="8" t="s">
        <v>10</v>
      </c>
      <c r="D36" s="47">
        <v>0</v>
      </c>
    </row>
    <row r="37" spans="1:4" ht="67.5" x14ac:dyDescent="0.25">
      <c r="A37" s="5"/>
      <c r="B37" s="7" t="s">
        <v>40</v>
      </c>
      <c r="C37" s="8"/>
      <c r="D37" s="48"/>
    </row>
    <row r="38" spans="1:4" x14ac:dyDescent="0.25">
      <c r="A38" s="5"/>
      <c r="B38" s="8" t="str">
        <f>IF(C36="ft","Le forfait",IF(C36="u","L'unité",IF(C36="m²","Le mètre carré",IF(C36="m³","Le mètre cube",IF(C36="m","Le mètre",IF(C36="j","Le jour",IF(C36="t","La tonne",Erreur)))))))</f>
        <v>Le mètre</v>
      </c>
      <c r="C38" s="8"/>
      <c r="D38" s="48"/>
    </row>
    <row r="39" spans="1:4" ht="30" customHeight="1" x14ac:dyDescent="0.25">
      <c r="A39" s="9"/>
      <c r="B39" s="10" t="str">
        <f>ConvNumberLetter(D36,1)</f>
        <v>zéro Euro zéro Cent</v>
      </c>
      <c r="C39" s="11"/>
      <c r="D39" s="49"/>
    </row>
    <row r="40" spans="1:4" ht="28.5" x14ac:dyDescent="0.25">
      <c r="A40" s="5" t="s">
        <v>47</v>
      </c>
      <c r="B40" s="41" t="s">
        <v>48</v>
      </c>
      <c r="C40" s="8" t="s">
        <v>6</v>
      </c>
      <c r="D40" s="47">
        <v>0</v>
      </c>
    </row>
    <row r="41" spans="1:4" ht="135" x14ac:dyDescent="0.25">
      <c r="A41" s="5"/>
      <c r="B41" s="7" t="s">
        <v>49</v>
      </c>
      <c r="C41" s="8"/>
      <c r="D41" s="48"/>
    </row>
    <row r="42" spans="1:4" x14ac:dyDescent="0.25">
      <c r="A42" s="5"/>
      <c r="B42" s="8" t="str">
        <f>IF(C40="ft","Le forfait",IF(C40="u","L'unité",IF(C40="m²","Le mètre carré",IF(C40="m³","Le mètre cube",IF(C40="m","Le mètre",IF(C40="j","Le jour",IF(C40="t","La tonne",Erreur)))))))</f>
        <v>Le forfait</v>
      </c>
      <c r="C42" s="8"/>
      <c r="D42" s="48"/>
    </row>
    <row r="43" spans="1:4" ht="30" customHeight="1" thickBot="1" x14ac:dyDescent="0.3">
      <c r="A43" s="9"/>
      <c r="B43" s="10" t="str">
        <f>ConvNumberLetter(D40,1)</f>
        <v>zéro Euro zéro Cent</v>
      </c>
      <c r="C43" s="11"/>
      <c r="D43" s="49"/>
    </row>
    <row r="44" spans="1:4" ht="24.95" customHeight="1" thickTop="1" x14ac:dyDescent="0.25">
      <c r="A44" s="3"/>
      <c r="B44" s="4" t="s">
        <v>80</v>
      </c>
      <c r="C44" s="12"/>
      <c r="D44" s="50"/>
    </row>
    <row r="45" spans="1:4" x14ac:dyDescent="0.25">
      <c r="A45" s="5" t="s">
        <v>81</v>
      </c>
      <c r="B45" s="6" t="s">
        <v>60</v>
      </c>
      <c r="C45" s="8"/>
      <c r="D45" s="47"/>
    </row>
    <row r="46" spans="1:4" ht="270" x14ac:dyDescent="0.25">
      <c r="A46" s="5"/>
      <c r="B46" s="77" t="s">
        <v>98</v>
      </c>
      <c r="C46" s="8"/>
      <c r="D46" s="48"/>
    </row>
    <row r="47" spans="1:4" x14ac:dyDescent="0.25">
      <c r="A47" s="71" t="s">
        <v>82</v>
      </c>
      <c r="B47" s="80" t="s">
        <v>83</v>
      </c>
      <c r="C47" s="8" t="s">
        <v>10</v>
      </c>
      <c r="D47" s="47">
        <v>0</v>
      </c>
    </row>
    <row r="48" spans="1:4" x14ac:dyDescent="0.25">
      <c r="A48" s="5"/>
      <c r="B48" s="8" t="str">
        <f>IF(C47="ft","Le forfait",IF(C47="u","L'unité",IF(C47="m²","Le mètre carré",IF(C47="m³","Le mètre cube",IF(C47="m","Le mètre",IF(C47="t","La tonne",IF(C47="j","Le jour",IF(C47="t","La tonne",Erreur))))))))</f>
        <v>Le mètre</v>
      </c>
      <c r="C48" s="8"/>
      <c r="D48" s="48"/>
    </row>
    <row r="49" spans="1:4" ht="30" customHeight="1" x14ac:dyDescent="0.25">
      <c r="A49" s="9"/>
      <c r="B49" s="11" t="str">
        <f>ConvNumberLetter(D47,1)</f>
        <v>zéro Euro zéro Cent</v>
      </c>
      <c r="C49" s="11"/>
      <c r="D49" s="49"/>
    </row>
    <row r="50" spans="1:4" x14ac:dyDescent="0.25">
      <c r="A50" s="5" t="s">
        <v>84</v>
      </c>
      <c r="B50" s="6" t="s">
        <v>63</v>
      </c>
      <c r="C50" s="8"/>
      <c r="D50" s="47"/>
    </row>
    <row r="51" spans="1:4" ht="243" x14ac:dyDescent="0.25">
      <c r="A51" s="5"/>
      <c r="B51" s="77" t="s">
        <v>64</v>
      </c>
      <c r="C51" s="8"/>
      <c r="D51" s="48"/>
    </row>
    <row r="52" spans="1:4" ht="30" customHeight="1" x14ac:dyDescent="0.25">
      <c r="A52" s="71" t="s">
        <v>85</v>
      </c>
      <c r="B52" s="80" t="s">
        <v>86</v>
      </c>
      <c r="C52" s="8" t="s">
        <v>9</v>
      </c>
      <c r="D52" s="47">
        <v>0</v>
      </c>
    </row>
    <row r="53" spans="1:4" x14ac:dyDescent="0.25">
      <c r="A53" s="71"/>
      <c r="B53" s="8" t="str">
        <f>IF(C52="ft","Le forfait",IF(C52="u","L'unité",IF(C52="m²","Le mètre carré",IF(C52="m³","Le mètre cube",IF(C52="m","Le mètre",IF(C52="j","Le jour",Erreur))))))</f>
        <v>L'unité</v>
      </c>
      <c r="C53" s="8"/>
      <c r="D53" s="48"/>
    </row>
    <row r="54" spans="1:4" ht="30" customHeight="1" x14ac:dyDescent="0.25">
      <c r="A54" s="71"/>
      <c r="B54" s="70" t="str">
        <f>ConvNumberLetter(D52,1)</f>
        <v>zéro Euro zéro Cent</v>
      </c>
      <c r="C54" s="8"/>
      <c r="D54" s="48"/>
    </row>
    <row r="55" spans="1:4" x14ac:dyDescent="0.25">
      <c r="A55" s="5" t="s">
        <v>87</v>
      </c>
      <c r="B55" s="6" t="s">
        <v>94</v>
      </c>
      <c r="C55" s="8" t="s">
        <v>9</v>
      </c>
      <c r="D55" s="47">
        <v>0</v>
      </c>
    </row>
    <row r="56" spans="1:4" ht="94.5" x14ac:dyDescent="0.25">
      <c r="A56" s="5"/>
      <c r="B56" s="7" t="s">
        <v>99</v>
      </c>
      <c r="C56" s="8"/>
      <c r="D56" s="48"/>
    </row>
    <row r="57" spans="1:4" x14ac:dyDescent="0.25">
      <c r="A57" s="5"/>
      <c r="B57" s="8" t="str">
        <f>IF(C55="ft","Le forfait",IF(C55="u","L'unité",IF(C55="m²","Le mètre carré",IF(C55="m³","Le mètre cube",IF(C55="m","Le mètre",IF(C55="j","Le jour",IF(C55="t","La tonne",Erreur)))))))</f>
        <v>L'unité</v>
      </c>
      <c r="C57" s="8"/>
      <c r="D57" s="48"/>
    </row>
    <row r="58" spans="1:4" ht="30" customHeight="1" thickBot="1" x14ac:dyDescent="0.3">
      <c r="A58" s="9"/>
      <c r="B58" s="10" t="str">
        <f>ConvNumberLetter(D55,1)</f>
        <v>zéro Euro zéro Cent</v>
      </c>
      <c r="C58" s="11"/>
      <c r="D58" s="49"/>
    </row>
    <row r="59" spans="1:4" ht="21" thickTop="1" x14ac:dyDescent="0.25">
      <c r="A59" s="3"/>
      <c r="B59" s="15" t="s">
        <v>58</v>
      </c>
      <c r="C59" s="12"/>
      <c r="D59" s="50"/>
    </row>
    <row r="60" spans="1:4" x14ac:dyDescent="0.25">
      <c r="A60" s="5" t="s">
        <v>59</v>
      </c>
      <c r="B60" s="6" t="s">
        <v>60</v>
      </c>
      <c r="C60" s="8"/>
      <c r="D60" s="47"/>
    </row>
    <row r="61" spans="1:4" ht="256.5" x14ac:dyDescent="0.25">
      <c r="A61" s="5"/>
      <c r="B61" s="68" t="s">
        <v>100</v>
      </c>
      <c r="C61" s="8"/>
      <c r="D61" s="48"/>
    </row>
    <row r="62" spans="1:4" x14ac:dyDescent="0.25">
      <c r="A62" s="71" t="s">
        <v>61</v>
      </c>
      <c r="B62" s="80" t="s">
        <v>62</v>
      </c>
      <c r="C62" s="8" t="s">
        <v>10</v>
      </c>
      <c r="D62" s="47">
        <v>0</v>
      </c>
    </row>
    <row r="63" spans="1:4" x14ac:dyDescent="0.25">
      <c r="A63" s="5"/>
      <c r="B63" s="8" t="str">
        <f>IF(C62="ft","Le forfait",IF(C62="u","L'unité",IF(C62="m²","Le mètre carré",IF(C62="m³","Le mètre cube",IF(C62="m","Le mètre",IF(C62="t","La tonne",IF(C62="j","Le jour",IF(C62="t","La tonne",Erreur))))))))</f>
        <v>Le mètre</v>
      </c>
      <c r="C63" s="8"/>
      <c r="D63" s="48"/>
    </row>
    <row r="64" spans="1:4" ht="30" customHeight="1" x14ac:dyDescent="0.25">
      <c r="A64" s="9"/>
      <c r="B64" s="11" t="str">
        <f>ConvNumberLetter(D62,1)</f>
        <v>zéro Euro zéro Cent</v>
      </c>
      <c r="C64" s="11"/>
      <c r="D64" s="49"/>
    </row>
    <row r="65" spans="1:4" x14ac:dyDescent="0.25">
      <c r="A65" s="5" t="s">
        <v>65</v>
      </c>
      <c r="B65" s="6" t="s">
        <v>63</v>
      </c>
      <c r="C65" s="8"/>
      <c r="D65" s="47"/>
    </row>
    <row r="66" spans="1:4" ht="243" x14ac:dyDescent="0.25">
      <c r="A66" s="5"/>
      <c r="B66" s="68" t="s">
        <v>64</v>
      </c>
      <c r="C66" s="8"/>
      <c r="D66" s="48"/>
    </row>
    <row r="67" spans="1:4" ht="30" customHeight="1" x14ac:dyDescent="0.25">
      <c r="A67" s="71" t="s">
        <v>66</v>
      </c>
      <c r="B67" s="80" t="s">
        <v>91</v>
      </c>
      <c r="C67" s="8" t="s">
        <v>9</v>
      </c>
      <c r="D67" s="47">
        <v>0</v>
      </c>
    </row>
    <row r="68" spans="1:4" x14ac:dyDescent="0.25">
      <c r="A68" s="71"/>
      <c r="B68" s="8" t="str">
        <f>IF(C67="ft","Le forfait",IF(C67="u","L'unité",IF(C67="m²","Le mètre carré",IF(C67="m³","Le mètre cube",IF(C67="m","Le mètre",IF(C67="j","Le jour",Erreur))))))</f>
        <v>L'unité</v>
      </c>
      <c r="C68" s="8"/>
      <c r="D68" s="48"/>
    </row>
    <row r="69" spans="1:4" ht="30" customHeight="1" x14ac:dyDescent="0.25">
      <c r="A69" s="81"/>
      <c r="B69" s="10" t="str">
        <f>ConvNumberLetter(D67,1)</f>
        <v>zéro Euro zéro Cent</v>
      </c>
      <c r="C69" s="11"/>
      <c r="D69" s="49"/>
    </row>
    <row r="70" spans="1:4" ht="30" customHeight="1" x14ac:dyDescent="0.25">
      <c r="A70" s="5" t="s">
        <v>88</v>
      </c>
      <c r="B70" s="6" t="s">
        <v>89</v>
      </c>
      <c r="C70" s="8" t="s">
        <v>10</v>
      </c>
      <c r="D70" s="47">
        <v>0</v>
      </c>
    </row>
    <row r="71" spans="1:4" ht="81" x14ac:dyDescent="0.25">
      <c r="A71" s="5"/>
      <c r="B71" s="77" t="s">
        <v>90</v>
      </c>
      <c r="C71" s="8"/>
      <c r="D71" s="48"/>
    </row>
    <row r="72" spans="1:4" x14ac:dyDescent="0.25">
      <c r="A72" s="5"/>
      <c r="B72" s="8" t="str">
        <f>IF(C70="ft","Le forfait",IF(C70="u","L'unité",IF(C70="m²","Le mètre carré",IF(C70="m³","Le mètre cube",IF(C70="m","Le mètre",IF(C70="j","Le jour",IF(C70="t","La tonne",Erreur)))))))</f>
        <v>Le mètre</v>
      </c>
      <c r="C72" s="8"/>
      <c r="D72" s="48"/>
    </row>
    <row r="73" spans="1:4" ht="30" customHeight="1" thickBot="1" x14ac:dyDescent="0.3">
      <c r="A73" s="9"/>
      <c r="B73" s="10" t="str">
        <f>ConvNumberLetter(D70,1)</f>
        <v>zéro Euro zéro Cent</v>
      </c>
      <c r="C73" s="11"/>
      <c r="D73" s="49"/>
    </row>
    <row r="74" spans="1:4" ht="24.95" customHeight="1" thickTop="1" x14ac:dyDescent="0.25">
      <c r="A74" s="3"/>
      <c r="B74" s="4" t="s">
        <v>11</v>
      </c>
      <c r="C74" s="12"/>
      <c r="D74" s="50"/>
    </row>
    <row r="75" spans="1:4" x14ac:dyDescent="0.25">
      <c r="A75" s="5" t="s">
        <v>12</v>
      </c>
      <c r="B75" s="6" t="s">
        <v>13</v>
      </c>
      <c r="C75" s="8" t="s">
        <v>6</v>
      </c>
      <c r="D75" s="47">
        <v>0</v>
      </c>
    </row>
    <row r="76" spans="1:4" ht="40.5" x14ac:dyDescent="0.25">
      <c r="A76" s="5"/>
      <c r="B76" s="7" t="s">
        <v>14</v>
      </c>
      <c r="C76" s="8"/>
      <c r="D76" s="14"/>
    </row>
    <row r="77" spans="1:4" x14ac:dyDescent="0.25">
      <c r="A77" s="5"/>
      <c r="B77" s="8" t="str">
        <f>IF(C75="ft","Le forfait",IF(C75="u","L'unité",IF(C75="m²","Le mètre carré",IF(C75="m³","Le mètre cube",IF(C75="m","Le mètre",IF(C75="t","La tonne",IF(C75="j","Le jour",IF(C75="t","La tonne",Erreur))))))))</f>
        <v>Le forfait</v>
      </c>
      <c r="C77" s="8"/>
      <c r="D77" s="14"/>
    </row>
    <row r="78" spans="1:4" ht="30" customHeight="1" x14ac:dyDescent="0.25">
      <c r="A78" s="9"/>
      <c r="B78" s="10" t="str">
        <f>ConvNumberLetter(D75,1)</f>
        <v>zéro Euro zéro Cent</v>
      </c>
      <c r="C78" s="11"/>
      <c r="D78" s="76"/>
    </row>
    <row r="79" spans="1:4" ht="30" customHeight="1" x14ac:dyDescent="0.25">
      <c r="A79" s="5" t="s">
        <v>68</v>
      </c>
      <c r="B79" s="6" t="s">
        <v>92</v>
      </c>
      <c r="C79" s="8" t="s">
        <v>6</v>
      </c>
      <c r="D79" s="47">
        <v>0</v>
      </c>
    </row>
    <row r="80" spans="1:4" ht="67.5" x14ac:dyDescent="0.25">
      <c r="A80" s="5"/>
      <c r="B80" s="77" t="s">
        <v>101</v>
      </c>
      <c r="C80" s="8"/>
      <c r="D80" s="48"/>
    </row>
    <row r="81" spans="1:4" x14ac:dyDescent="0.25">
      <c r="A81" s="5"/>
      <c r="B81" s="8" t="str">
        <f>IF(C79="ft","Le forfait",IF(C79="u","L'unité",IF(C79="m²","Le mètre carré",IF(C79="m³","Le mètre cube",IF(C79="m","Le mètre",IF(C79="t","La tonne",IF(C79="j","Le jour",Erreur)))))))</f>
        <v>Le forfait</v>
      </c>
      <c r="C81" s="8"/>
      <c r="D81" s="48"/>
    </row>
    <row r="82" spans="1:4" ht="30" customHeight="1" thickBot="1" x14ac:dyDescent="0.3">
      <c r="A82" s="62"/>
      <c r="B82" s="63" t="str">
        <f>ConvNumberLetter(D79,1)</f>
        <v>zéro Euro zéro Cent</v>
      </c>
      <c r="C82" s="64"/>
      <c r="D82" s="82"/>
    </row>
    <row r="83" spans="1:4" ht="30" customHeight="1" thickTop="1" x14ac:dyDescent="0.25">
      <c r="A83" s="72"/>
      <c r="B83" s="73"/>
      <c r="C83" s="74"/>
      <c r="D83" s="75"/>
    </row>
    <row r="84" spans="1:4" x14ac:dyDescent="0.25">
      <c r="A84" s="72"/>
      <c r="B84" s="73"/>
      <c r="C84" s="74"/>
      <c r="D84" s="75"/>
    </row>
    <row r="85" spans="1:4" x14ac:dyDescent="0.25">
      <c r="A85" s="18" t="s">
        <v>26</v>
      </c>
      <c r="B85" s="19"/>
      <c r="C85" s="16"/>
      <c r="D85" s="16"/>
    </row>
    <row r="86" spans="1:4" x14ac:dyDescent="0.25">
      <c r="A86" s="18" t="s">
        <v>27</v>
      </c>
      <c r="B86" s="20"/>
      <c r="C86" s="16"/>
      <c r="D86" s="16"/>
    </row>
    <row r="87" spans="1:4" x14ac:dyDescent="0.25">
      <c r="A87" s="19"/>
      <c r="B87" s="19"/>
      <c r="C87" s="16"/>
      <c r="D87" s="16"/>
    </row>
    <row r="88" spans="1:4" x14ac:dyDescent="0.25">
      <c r="A88" s="19" t="s">
        <v>28</v>
      </c>
      <c r="B88" s="19"/>
      <c r="C88" s="16"/>
      <c r="D88" s="16"/>
    </row>
    <row r="89" spans="1:4" x14ac:dyDescent="0.25">
      <c r="A89" s="16"/>
      <c r="B89" s="16"/>
      <c r="C89" s="16"/>
      <c r="D89" s="16"/>
    </row>
    <row r="90" spans="1:4" ht="16.5" x14ac:dyDescent="0.3">
      <c r="C90" s="2"/>
      <c r="D90" s="2"/>
    </row>
    <row r="91" spans="1:4" x14ac:dyDescent="0.25">
      <c r="C91" s="22" t="s">
        <v>29</v>
      </c>
      <c r="D91" s="21">
        <f>SUM(D10:D85)</f>
        <v>0</v>
      </c>
    </row>
    <row r="92" spans="1:4" ht="16.5" x14ac:dyDescent="0.3">
      <c r="C92" s="2"/>
      <c r="D92" s="2"/>
    </row>
    <row r="93" spans="1:4" ht="16.5" x14ac:dyDescent="0.3">
      <c r="C93" s="2"/>
      <c r="D93" s="2"/>
    </row>
    <row r="94" spans="1:4" ht="16.5" x14ac:dyDescent="0.3">
      <c r="C94" s="2"/>
      <c r="D94" s="2"/>
    </row>
  </sheetData>
  <autoFilter ref="A9:M82"/>
  <mergeCells count="4">
    <mergeCell ref="A5:D5"/>
    <mergeCell ref="A6:D6"/>
    <mergeCell ref="A7:D7"/>
    <mergeCell ref="G5:M8"/>
  </mergeCells>
  <printOptions horizontalCentered="1"/>
  <pageMargins left="0.23622047244094491" right="0.23622047244094491" top="0.74803149606299213" bottom="0.74803149606299213" header="0.31496062992125984" footer="0.31496062992125984"/>
  <pageSetup paperSize="9" orientation="portrait" r:id="rId1"/>
  <headerFooter>
    <oddHeader>&amp;C&amp;"Century Gothic,Gras"&amp;10Bordereau des Prix Unitaires</oddHeader>
    <oddFooter>&amp;R&amp;"Century Gothic,Normal"&amp;9&amp;P/&amp;N</oddFooter>
  </headerFooter>
  <rowBreaks count="7" manualBreakCount="7">
    <brk id="14" max="3" man="1"/>
    <brk id="22" max="3" man="1"/>
    <brk id="39" max="3" man="1"/>
    <brk id="43" max="3" man="1"/>
    <brk id="54" max="3" man="1"/>
    <brk id="64" max="3" man="1"/>
    <brk id="78"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A2"/>
  <sheetViews>
    <sheetView view="pageBreakPreview" zoomScale="60" zoomScaleNormal="100" workbookViewId="0">
      <selection activeCell="G1" sqref="G1"/>
    </sheetView>
  </sheetViews>
  <sheetFormatPr baseColWidth="10" defaultRowHeight="15" x14ac:dyDescent="0.25"/>
  <cols>
    <col min="1" max="1" width="113.85546875" customWidth="1"/>
    <col min="6" max="6" width="10.42578125" customWidth="1"/>
    <col min="8" max="8" width="7" customWidth="1"/>
    <col min="9" max="9" width="8.140625" customWidth="1"/>
  </cols>
  <sheetData>
    <row r="1" ht="409.6" customHeight="1" x14ac:dyDescent="0.25"/>
    <row r="2" ht="222.75" customHeight="1" x14ac:dyDescent="0.25"/>
  </sheetData>
  <printOptions horizontalCentered="1" verticalCentered="1"/>
  <pageMargins left="0" right="0" top="0" bottom="0" header="0" footer="0"/>
  <pageSetup paperSize="9" fitToWidth="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2:Q85"/>
  <sheetViews>
    <sheetView view="pageBreakPreview" zoomScaleNormal="100" zoomScaleSheetLayoutView="100" workbookViewId="0">
      <selection activeCell="A9" sqref="A9"/>
    </sheetView>
  </sheetViews>
  <sheetFormatPr baseColWidth="10" defaultColWidth="11.42578125" defaultRowHeight="15" x14ac:dyDescent="0.25"/>
  <cols>
    <col min="1" max="1" width="7.7109375" customWidth="1"/>
    <col min="2" max="2" width="55.7109375" customWidth="1"/>
    <col min="3" max="3" width="7.7109375" customWidth="1"/>
    <col min="4" max="4" width="10" customWidth="1"/>
    <col min="5" max="5" width="14" customWidth="1"/>
    <col min="6" max="6" width="14.7109375" bestFit="1" customWidth="1"/>
    <col min="10" max="10" width="13.7109375" bestFit="1" customWidth="1"/>
    <col min="11" max="11" width="13.140625" bestFit="1" customWidth="1"/>
  </cols>
  <sheetData>
    <row r="2" spans="1:8" x14ac:dyDescent="0.25">
      <c r="B2" s="40" t="s">
        <v>30</v>
      </c>
    </row>
    <row r="3" spans="1:8" x14ac:dyDescent="0.25">
      <c r="B3" s="40" t="s">
        <v>31</v>
      </c>
    </row>
    <row r="5" spans="1:8" ht="18" x14ac:dyDescent="0.25">
      <c r="A5" s="83" t="str">
        <f>BPU!A5</f>
        <v>Commune de Camaret-sur-Aigues</v>
      </c>
      <c r="B5" s="83"/>
      <c r="C5" s="83"/>
      <c r="D5" s="83"/>
      <c r="E5" s="83"/>
      <c r="F5" s="83"/>
    </row>
    <row r="6" spans="1:8" ht="30.95" customHeight="1" x14ac:dyDescent="0.25">
      <c r="A6" s="87" t="str">
        <f>BPU!A6</f>
        <v>Aménagement urbain - Requalification de l' Avenue du Mont Ventoux 
et de l'entrée de ville Sud-Est</v>
      </c>
      <c r="B6" s="87"/>
      <c r="C6" s="87"/>
      <c r="D6" s="87"/>
      <c r="E6" s="87"/>
      <c r="F6" s="87"/>
    </row>
    <row r="7" spans="1:8" ht="15.75" x14ac:dyDescent="0.25">
      <c r="A7" s="85" t="str">
        <f>BPU!A7</f>
        <v>Lot 2 - Génie civil éclairage et vidéo</v>
      </c>
      <c r="B7" s="85"/>
      <c r="C7" s="85"/>
      <c r="D7" s="85"/>
      <c r="E7" s="85"/>
      <c r="F7" s="85"/>
    </row>
    <row r="8" spans="1:8" ht="15.75" x14ac:dyDescent="0.25">
      <c r="A8" s="85" t="s">
        <v>76</v>
      </c>
      <c r="B8" s="85"/>
      <c r="C8" s="85"/>
      <c r="D8" s="85"/>
      <c r="E8" s="85"/>
      <c r="F8" s="85"/>
    </row>
    <row r="9" spans="1:8" ht="15.75" x14ac:dyDescent="0.25">
      <c r="A9" s="67"/>
      <c r="B9" s="67"/>
      <c r="C9" s="67"/>
      <c r="D9" s="67"/>
      <c r="E9" s="67"/>
      <c r="F9" s="67"/>
    </row>
    <row r="10" spans="1:8" ht="15.75" x14ac:dyDescent="0.25">
      <c r="A10" s="16"/>
      <c r="B10" s="23" t="s">
        <v>51</v>
      </c>
      <c r="C10" s="16"/>
      <c r="D10" s="16"/>
      <c r="E10" s="16"/>
      <c r="F10" s="16"/>
    </row>
    <row r="11" spans="1:8" ht="9.75" customHeight="1" x14ac:dyDescent="0.25">
      <c r="A11" s="16"/>
      <c r="B11" s="23"/>
      <c r="C11" s="16"/>
      <c r="D11" s="16"/>
      <c r="E11" s="16"/>
      <c r="F11" s="16"/>
    </row>
    <row r="12" spans="1:8" ht="15.75" x14ac:dyDescent="0.25">
      <c r="A12" s="16"/>
      <c r="B12" s="23"/>
      <c r="C12" s="16"/>
      <c r="D12" s="16"/>
      <c r="E12" s="16"/>
      <c r="F12" s="26"/>
    </row>
    <row r="13" spans="1:8" ht="15.75" x14ac:dyDescent="0.25">
      <c r="A13" s="16"/>
      <c r="B13" s="23"/>
      <c r="C13" s="16"/>
      <c r="D13" s="16"/>
      <c r="E13" s="16"/>
      <c r="F13" s="16"/>
    </row>
    <row r="14" spans="1:8" ht="15.75" x14ac:dyDescent="0.25">
      <c r="A14" s="16"/>
      <c r="B14" s="23" t="str">
        <f>B39</f>
        <v>IC - INSTALLATION DE CHANTIER</v>
      </c>
      <c r="C14" s="16"/>
      <c r="D14" s="16"/>
      <c r="E14" s="16"/>
      <c r="F14" s="55">
        <f>F43</f>
        <v>0</v>
      </c>
      <c r="H14" s="46"/>
    </row>
    <row r="15" spans="1:8" ht="15.75" x14ac:dyDescent="0.25">
      <c r="A15" s="16"/>
      <c r="B15" s="23"/>
      <c r="C15" s="16"/>
      <c r="D15" s="16"/>
      <c r="E15" s="16"/>
      <c r="F15" s="55"/>
    </row>
    <row r="16" spans="1:8" ht="15.75" x14ac:dyDescent="0.25">
      <c r="A16" s="16"/>
      <c r="B16" s="23" t="str">
        <f>B45</f>
        <v>TP - TRAVAUX PREPARATOIRES</v>
      </c>
      <c r="C16" s="16"/>
      <c r="D16" s="16"/>
      <c r="E16" s="16"/>
      <c r="F16" s="55">
        <f>F51</f>
        <v>0</v>
      </c>
      <c r="H16" s="46"/>
    </row>
    <row r="17" spans="1:8" ht="15.75" x14ac:dyDescent="0.25">
      <c r="A17" s="16"/>
      <c r="B17" s="23"/>
      <c r="C17" s="16"/>
      <c r="D17" s="16"/>
      <c r="E17" s="16"/>
      <c r="F17" s="55"/>
    </row>
    <row r="18" spans="1:8" ht="15.75" x14ac:dyDescent="0.25">
      <c r="A18" s="16"/>
      <c r="B18" s="23" t="str">
        <f>B53</f>
        <v>EC - GENIE CIVIL ECLAIRAGE</v>
      </c>
      <c r="C18" s="16"/>
      <c r="D18" s="16"/>
      <c r="E18" s="16"/>
      <c r="F18" s="55">
        <f>F59</f>
        <v>0</v>
      </c>
      <c r="H18" s="46"/>
    </row>
    <row r="19" spans="1:8" ht="15.75" x14ac:dyDescent="0.25">
      <c r="A19" s="16"/>
      <c r="B19" s="23"/>
      <c r="C19" s="16"/>
      <c r="D19" s="16"/>
      <c r="E19" s="16"/>
      <c r="F19" s="55"/>
    </row>
    <row r="20" spans="1:8" ht="15.75" x14ac:dyDescent="0.25">
      <c r="A20" s="16"/>
      <c r="B20" s="23" t="str">
        <f>B61</f>
        <v>VI - VIDEO</v>
      </c>
      <c r="C20" s="16"/>
      <c r="D20" s="16"/>
      <c r="E20" s="16"/>
      <c r="F20" s="55">
        <f>F66</f>
        <v>0</v>
      </c>
      <c r="H20" s="46"/>
    </row>
    <row r="21" spans="1:8" ht="15.75" x14ac:dyDescent="0.25">
      <c r="A21" s="16"/>
      <c r="B21" s="23"/>
      <c r="C21" s="16"/>
      <c r="D21" s="16"/>
      <c r="E21" s="16"/>
      <c r="F21" s="55"/>
    </row>
    <row r="22" spans="1:8" ht="15.75" x14ac:dyDescent="0.25">
      <c r="A22" s="16"/>
      <c r="B22" s="23" t="str">
        <f>B68</f>
        <v>DV - TRAVAUX DIVERS</v>
      </c>
      <c r="C22" s="16"/>
      <c r="D22" s="16"/>
      <c r="E22" s="16"/>
      <c r="F22" s="55">
        <f>F71</f>
        <v>0</v>
      </c>
      <c r="H22" s="46"/>
    </row>
    <row r="23" spans="1:8" ht="16.5" thickBot="1" x14ac:dyDescent="0.3">
      <c r="A23" s="16"/>
      <c r="B23" s="23"/>
      <c r="C23" s="16"/>
      <c r="D23" s="16"/>
      <c r="E23" s="16"/>
      <c r="F23" s="55"/>
    </row>
    <row r="24" spans="1:8" ht="15.75" x14ac:dyDescent="0.25">
      <c r="A24" s="16"/>
      <c r="B24" s="23"/>
      <c r="C24" s="25"/>
      <c r="D24" s="25"/>
      <c r="E24" s="25"/>
      <c r="F24" s="56"/>
    </row>
    <row r="25" spans="1:8" ht="15.75" x14ac:dyDescent="0.25">
      <c r="A25" s="16"/>
      <c r="B25" s="23"/>
      <c r="C25" s="16"/>
      <c r="D25" s="26" t="s">
        <v>21</v>
      </c>
      <c r="F25" s="55">
        <f>SUM(F14:F22)</f>
        <v>0</v>
      </c>
      <c r="H25" s="46"/>
    </row>
    <row r="26" spans="1:8" ht="15.75" x14ac:dyDescent="0.25">
      <c r="A26" s="16"/>
      <c r="B26" s="23"/>
      <c r="C26" s="16"/>
      <c r="D26" s="16"/>
      <c r="F26" s="55"/>
    </row>
    <row r="27" spans="1:8" ht="16.5" x14ac:dyDescent="0.3">
      <c r="A27" s="16"/>
      <c r="B27" s="23"/>
      <c r="C27" s="26" t="s">
        <v>22</v>
      </c>
      <c r="D27" s="27">
        <v>0.2</v>
      </c>
      <c r="F27" s="57">
        <f>F25*D27</f>
        <v>0</v>
      </c>
    </row>
    <row r="28" spans="1:8" ht="15.75" x14ac:dyDescent="0.25">
      <c r="A28" s="16"/>
      <c r="B28" s="23"/>
      <c r="C28" s="16"/>
      <c r="D28" s="16"/>
      <c r="F28" s="55"/>
    </row>
    <row r="29" spans="1:8" ht="15.75" x14ac:dyDescent="0.25">
      <c r="A29" s="16"/>
      <c r="B29" s="23"/>
      <c r="C29" s="16"/>
      <c r="D29" s="26" t="s">
        <v>23</v>
      </c>
      <c r="F29" s="55">
        <f>F25+F27</f>
        <v>0</v>
      </c>
    </row>
    <row r="30" spans="1:8" ht="16.5" thickBot="1" x14ac:dyDescent="0.3">
      <c r="A30" s="16"/>
      <c r="B30" s="23"/>
      <c r="C30" s="28"/>
      <c r="D30" s="28"/>
      <c r="E30" s="28"/>
      <c r="F30" s="29"/>
    </row>
    <row r="31" spans="1:8" ht="15.75" x14ac:dyDescent="0.25">
      <c r="A31" s="16"/>
      <c r="B31" s="23"/>
      <c r="C31" s="16"/>
      <c r="D31" s="16"/>
      <c r="E31" s="16"/>
      <c r="F31" s="24"/>
    </row>
    <row r="32" spans="1:8" ht="15.75" x14ac:dyDescent="0.25">
      <c r="A32" s="16"/>
      <c r="B32" s="23"/>
      <c r="C32" s="16"/>
      <c r="D32" s="16"/>
      <c r="E32" s="16"/>
      <c r="F32" s="55"/>
    </row>
    <row r="33" spans="1:6" ht="15.75" x14ac:dyDescent="0.25">
      <c r="A33" s="16"/>
      <c r="B33" s="23"/>
      <c r="C33" s="16"/>
      <c r="D33" s="16"/>
      <c r="E33" s="16"/>
      <c r="F33" s="24"/>
    </row>
    <row r="34" spans="1:6" ht="15.75" x14ac:dyDescent="0.25">
      <c r="A34" s="16"/>
      <c r="B34" s="23"/>
      <c r="C34" s="16"/>
      <c r="D34" s="16"/>
      <c r="E34" s="16"/>
      <c r="F34" s="55"/>
    </row>
    <row r="35" spans="1:6" ht="15.75" x14ac:dyDescent="0.25">
      <c r="A35" s="16"/>
      <c r="B35" s="23"/>
      <c r="C35" s="16"/>
      <c r="D35" s="16"/>
      <c r="E35" s="16"/>
      <c r="F35" s="24"/>
    </row>
    <row r="36" spans="1:6" ht="15.75" x14ac:dyDescent="0.25">
      <c r="A36" s="16"/>
      <c r="B36" s="23"/>
      <c r="C36" s="16"/>
      <c r="D36" s="16"/>
      <c r="E36" s="16"/>
      <c r="F36" s="24"/>
    </row>
    <row r="37" spans="1:6" ht="15.75" thickBot="1" x14ac:dyDescent="0.3">
      <c r="A37" s="16"/>
      <c r="B37" s="16"/>
      <c r="C37" s="16"/>
      <c r="D37" s="16"/>
      <c r="E37" s="16"/>
      <c r="F37" s="16"/>
    </row>
    <row r="38" spans="1:6" ht="35.1" customHeight="1" thickTop="1" thickBot="1" x14ac:dyDescent="0.3">
      <c r="A38" s="1" t="s">
        <v>0</v>
      </c>
      <c r="B38" s="1" t="s">
        <v>17</v>
      </c>
      <c r="C38" s="1" t="s">
        <v>1</v>
      </c>
      <c r="D38" s="1" t="s">
        <v>18</v>
      </c>
      <c r="E38" s="1" t="s">
        <v>15</v>
      </c>
      <c r="F38" s="1" t="s">
        <v>16</v>
      </c>
    </row>
    <row r="39" spans="1:6" ht="24.95" customHeight="1" thickTop="1" x14ac:dyDescent="0.25">
      <c r="A39" s="3"/>
      <c r="B39" s="65" t="str">
        <f>BPU!B10</f>
        <v>IC - INSTALLATION DE CHANTIER</v>
      </c>
      <c r="C39" s="12"/>
      <c r="D39" s="12"/>
      <c r="E39" s="12"/>
      <c r="F39" s="13"/>
    </row>
    <row r="40" spans="1:6" x14ac:dyDescent="0.25">
      <c r="A40" s="30" t="s">
        <v>4</v>
      </c>
      <c r="B40" s="7" t="str">
        <f>VLOOKUP(A40,BPU!$A$9:$D$78,2,0)</f>
        <v>Installation de chantier propre au lot</v>
      </c>
      <c r="C40" s="30" t="str">
        <f>VLOOKUP(A40,BPU!$A$9:$D$78,3,0)</f>
        <v>ft</v>
      </c>
      <c r="D40" s="30">
        <v>1</v>
      </c>
      <c r="E40" s="51">
        <f>VLOOKUP(A40,BPU!$A$9:$D$78,4,0)</f>
        <v>0</v>
      </c>
      <c r="F40" s="52">
        <f t="shared" ref="F40:F42" si="0">E40*D40</f>
        <v>0</v>
      </c>
    </row>
    <row r="41" spans="1:6" x14ac:dyDescent="0.25">
      <c r="A41" s="30" t="s">
        <v>7</v>
      </c>
      <c r="B41" s="7" t="str">
        <f>VLOOKUP(A41,BPU!$A$9:$D$78,2,0)</f>
        <v>Signalisation de chantier propre au lot</v>
      </c>
      <c r="C41" s="30" t="str">
        <f>VLOOKUP(A41,BPU!$A$9:$D$78,3,0)</f>
        <v>ft</v>
      </c>
      <c r="D41" s="30">
        <v>1</v>
      </c>
      <c r="E41" s="51">
        <f>VLOOKUP(A41,BPU!$A$9:$D$78,4,0)</f>
        <v>0</v>
      </c>
      <c r="F41" s="52">
        <f t="shared" si="0"/>
        <v>0</v>
      </c>
    </row>
    <row r="42" spans="1:6" ht="15.75" thickBot="1" x14ac:dyDescent="0.3">
      <c r="A42" s="30" t="s">
        <v>41</v>
      </c>
      <c r="B42" s="7" t="str">
        <f>VLOOKUP(A42,BPU!$A$9:$D$78,2,0)</f>
        <v>Plans et études d'exécution</v>
      </c>
      <c r="C42" s="30" t="str">
        <f>VLOOKUP(A42,BPU!$A$9:$D$78,3,0)</f>
        <v>ft</v>
      </c>
      <c r="D42" s="30">
        <v>1</v>
      </c>
      <c r="E42" s="51">
        <f>VLOOKUP(A42,BPU!$A$9:$D$78,4,0)</f>
        <v>0</v>
      </c>
      <c r="F42" s="52">
        <f t="shared" si="0"/>
        <v>0</v>
      </c>
    </row>
    <row r="43" spans="1:6" ht="15.75" thickBot="1" x14ac:dyDescent="0.3">
      <c r="A43" s="30"/>
      <c r="B43" s="31" t="s">
        <v>19</v>
      </c>
      <c r="C43" s="30"/>
      <c r="D43" s="30"/>
      <c r="E43" s="51"/>
      <c r="F43" s="53">
        <f>SUM(F40:F42)</f>
        <v>0</v>
      </c>
    </row>
    <row r="44" spans="1:6" x14ac:dyDescent="0.25">
      <c r="A44" s="30"/>
      <c r="B44" s="32"/>
      <c r="C44" s="30"/>
      <c r="D44" s="30"/>
      <c r="E44" s="51"/>
      <c r="F44" s="52"/>
    </row>
    <row r="45" spans="1:6" ht="24.95" customHeight="1" x14ac:dyDescent="0.25">
      <c r="A45" s="30"/>
      <c r="B45" s="66" t="str">
        <f>BPU!B23</f>
        <v>TP - TRAVAUX PREPARATOIRES</v>
      </c>
      <c r="C45" s="8"/>
      <c r="D45" s="8"/>
      <c r="E45" s="48"/>
      <c r="F45" s="48"/>
    </row>
    <row r="46" spans="1:6" ht="27" x14ac:dyDescent="0.25">
      <c r="A46" s="58" t="s">
        <v>43</v>
      </c>
      <c r="B46" s="61" t="str">
        <f>VLOOKUP(A46,BPU!$A$9:$D$78,2,0)</f>
        <v>Travaux ponctuels de localisation de réseau enterré hors chantier</v>
      </c>
      <c r="C46" s="58" t="str">
        <f>VLOOKUP(A46,BPU!$A$9:$D$78,3,0)</f>
        <v>m³</v>
      </c>
      <c r="D46" s="58">
        <v>20</v>
      </c>
      <c r="E46" s="59">
        <f>VLOOKUP(A46,BPU!$A$9:$D$78,4,0)</f>
        <v>0</v>
      </c>
      <c r="F46" s="60">
        <f t="shared" ref="F46:F50" si="1">E46*D46</f>
        <v>0</v>
      </c>
    </row>
    <row r="47" spans="1:6" ht="27" x14ac:dyDescent="0.25">
      <c r="A47" s="58" t="s">
        <v>44</v>
      </c>
      <c r="B47" s="61" t="str">
        <f>VLOOKUP(A47,BPU!$A$9:$D$78,2,0)</f>
        <v>Travaux ponctuels de localisation de réseau enterré en phase chantier</v>
      </c>
      <c r="C47" s="58" t="str">
        <f>VLOOKUP(A47,BPU!$A$9:$D$78,3,0)</f>
        <v>m³</v>
      </c>
      <c r="D47" s="58">
        <v>10</v>
      </c>
      <c r="E47" s="59">
        <f>VLOOKUP(A47,BPU!$A$9:$D$78,4,0)</f>
        <v>0</v>
      </c>
      <c r="F47" s="60">
        <f t="shared" si="1"/>
        <v>0</v>
      </c>
    </row>
    <row r="48" spans="1:6" ht="27" x14ac:dyDescent="0.25">
      <c r="A48" s="58" t="s">
        <v>45</v>
      </c>
      <c r="B48" s="61" t="str">
        <f>VLOOKUP(A48,BPU!$A$9:$D$78,2,0)</f>
        <v>Travaux de dégagement partiel ou total des réseaux enterrés</v>
      </c>
      <c r="C48" s="58" t="str">
        <f>VLOOKUP(A48,BPU!$A$9:$D$78,3,0)</f>
        <v>m³</v>
      </c>
      <c r="D48" s="58">
        <v>10</v>
      </c>
      <c r="E48" s="59">
        <f>VLOOKUP(A48,BPU!$A$9:$D$78,4,0)</f>
        <v>0</v>
      </c>
      <c r="F48" s="60">
        <f t="shared" si="1"/>
        <v>0</v>
      </c>
    </row>
    <row r="49" spans="1:17" ht="27" x14ac:dyDescent="0.25">
      <c r="A49" s="58" t="s">
        <v>46</v>
      </c>
      <c r="B49" s="61" t="str">
        <f>VLOOKUP(A49,BPU!$A$9:$D$78,2,0)</f>
        <v>Mise en place d’éléments permettant le maintien des réseaux enterrés</v>
      </c>
      <c r="C49" s="58" t="str">
        <f>VLOOKUP(A49,BPU!$A$9:$D$78,3,0)</f>
        <v>m</v>
      </c>
      <c r="D49" s="58">
        <v>60</v>
      </c>
      <c r="E49" s="59">
        <f>VLOOKUP(A49,BPU!$A$9:$D$78,4,0)</f>
        <v>0</v>
      </c>
      <c r="F49" s="60">
        <f t="shared" ref="F49" si="2">E49*D49</f>
        <v>0</v>
      </c>
    </row>
    <row r="50" spans="1:17" ht="27.75" thickBot="1" x14ac:dyDescent="0.3">
      <c r="A50" s="58" t="s">
        <v>47</v>
      </c>
      <c r="B50" s="61" t="str">
        <f>VLOOKUP(A50,BPU!$A$9:$D$78,2,0)</f>
        <v>Sondages manuels et mécaniques pour repérage visuel réseaux existants</v>
      </c>
      <c r="C50" s="58" t="str">
        <f>VLOOKUP(A50,BPU!$A$9:$D$78,3,0)</f>
        <v>ft</v>
      </c>
      <c r="D50" s="58">
        <v>1</v>
      </c>
      <c r="E50" s="59">
        <f>VLOOKUP(A50,BPU!$A$9:$D$78,4,0)</f>
        <v>0</v>
      </c>
      <c r="F50" s="60">
        <f t="shared" si="1"/>
        <v>0</v>
      </c>
    </row>
    <row r="51" spans="1:17" ht="15.75" thickBot="1" x14ac:dyDescent="0.3">
      <c r="A51" s="30"/>
      <c r="B51" s="31" t="s">
        <v>50</v>
      </c>
      <c r="C51" s="30"/>
      <c r="D51" s="30"/>
      <c r="E51" s="51"/>
      <c r="F51" s="53">
        <f>SUM(F46:F50)</f>
        <v>0</v>
      </c>
      <c r="H51" s="79" t="s">
        <v>69</v>
      </c>
      <c r="I51" s="79" t="s">
        <v>73</v>
      </c>
      <c r="J51" s="79" t="s">
        <v>74</v>
      </c>
      <c r="K51" s="79" t="s">
        <v>75</v>
      </c>
      <c r="L51" s="79" t="s">
        <v>70</v>
      </c>
      <c r="M51" s="79" t="s">
        <v>71</v>
      </c>
      <c r="N51" s="79" t="s">
        <v>72</v>
      </c>
      <c r="O51" s="79"/>
      <c r="P51" s="79"/>
      <c r="Q51" s="79"/>
    </row>
    <row r="52" spans="1:17" x14ac:dyDescent="0.25">
      <c r="A52" s="30"/>
      <c r="B52" s="32"/>
      <c r="C52" s="30"/>
      <c r="D52" s="30"/>
      <c r="E52" s="51"/>
      <c r="F52" s="52"/>
      <c r="H52" s="79"/>
      <c r="I52" s="79">
        <v>1820</v>
      </c>
      <c r="J52" s="79">
        <f>910-30</f>
        <v>880</v>
      </c>
      <c r="K52" s="79">
        <v>1260</v>
      </c>
      <c r="L52" s="79">
        <v>560</v>
      </c>
      <c r="M52" s="79">
        <v>50</v>
      </c>
      <c r="N52" s="79">
        <v>750</v>
      </c>
    </row>
    <row r="53" spans="1:17" ht="24.95" customHeight="1" x14ac:dyDescent="0.25">
      <c r="A53" s="30"/>
      <c r="B53" s="66" t="str">
        <f>BPU!B44</f>
        <v>EC - GENIE CIVIL ECLAIRAGE</v>
      </c>
      <c r="C53" s="8"/>
      <c r="D53" s="8"/>
      <c r="E53" s="48"/>
      <c r="F53" s="48"/>
      <c r="H53" s="79"/>
      <c r="I53" s="79"/>
      <c r="J53" s="79"/>
      <c r="K53" s="79"/>
      <c r="L53" s="79"/>
      <c r="M53" s="79"/>
      <c r="N53" s="79"/>
    </row>
    <row r="54" spans="1:17" x14ac:dyDescent="0.25">
      <c r="A54" s="58" t="s">
        <v>81</v>
      </c>
      <c r="B54" s="61" t="str">
        <f>VLOOKUP(A54,BPU!$A$9:$D$78,2,0)</f>
        <v>Tranchée + fourreaux</v>
      </c>
      <c r="C54" s="58"/>
      <c r="D54" s="58"/>
      <c r="E54" s="59"/>
      <c r="F54" s="60"/>
      <c r="H54" s="79">
        <f>SUM(I54:N54)</f>
        <v>3615.5</v>
      </c>
      <c r="I54" s="79">
        <f>0.7*I52</f>
        <v>1274</v>
      </c>
      <c r="J54" s="79">
        <f>0.7*J52</f>
        <v>616</v>
      </c>
      <c r="K54" s="79">
        <f>0.75*K52</f>
        <v>945</v>
      </c>
      <c r="L54" s="79">
        <f>0.8*L52</f>
        <v>448</v>
      </c>
      <c r="M54" s="79">
        <f>0.65*M52</f>
        <v>32.5</v>
      </c>
      <c r="N54" s="79">
        <f>0.4*N52</f>
        <v>300</v>
      </c>
    </row>
    <row r="55" spans="1:17" x14ac:dyDescent="0.25">
      <c r="A55" s="44" t="s">
        <v>82</v>
      </c>
      <c r="B55" s="45" t="str">
        <f>VLOOKUP(A55,BPU!$A$9:$D$78,2,0)</f>
        <v>1 Ø63 + Cu</v>
      </c>
      <c r="C55" s="30" t="str">
        <f>VLOOKUP(A55,BPU!$A$9:$D$78,3,0)</f>
        <v>m</v>
      </c>
      <c r="D55" s="30">
        <v>400</v>
      </c>
      <c r="E55" s="51">
        <f>VLOOKUP(A55,BPU!$A$9:$D$78,4,0)</f>
        <v>0</v>
      </c>
      <c r="F55" s="52">
        <f t="shared" ref="F55" si="3">E55*D55</f>
        <v>0</v>
      </c>
      <c r="H55" s="79"/>
      <c r="I55" s="79"/>
      <c r="J55" s="79"/>
      <c r="K55" s="79"/>
      <c r="L55" s="79"/>
      <c r="M55" s="79"/>
      <c r="N55" s="79"/>
    </row>
    <row r="56" spans="1:17" x14ac:dyDescent="0.25">
      <c r="A56" s="30" t="s">
        <v>84</v>
      </c>
      <c r="B56" s="7" t="str">
        <f>VLOOKUP(A56,BPU!$A$9:$D$78,2,0)</f>
        <v>Fourniture et pose de chambre de tirage</v>
      </c>
      <c r="C56" s="30"/>
      <c r="D56" s="30"/>
      <c r="E56" s="51"/>
      <c r="F56" s="52"/>
      <c r="H56" s="79"/>
      <c r="I56" s="79"/>
      <c r="J56" s="79"/>
      <c r="K56" s="79"/>
      <c r="L56" s="79"/>
      <c r="M56" s="79"/>
      <c r="N56" s="79"/>
    </row>
    <row r="57" spans="1:17" x14ac:dyDescent="0.25">
      <c r="A57" s="44" t="s">
        <v>85</v>
      </c>
      <c r="B57" s="45" t="str">
        <f>VLOOKUP(A57,BPU!$A$9:$D$78,2,0)</f>
        <v>60x60 intérieur</v>
      </c>
      <c r="C57" s="30" t="str">
        <f>VLOOKUP(A57,BPU!$A$9:$D$78,3,0)</f>
        <v>u</v>
      </c>
      <c r="D57" s="30">
        <v>10</v>
      </c>
      <c r="E57" s="51">
        <f>VLOOKUP(A57,BPU!$A$9:$D$78,4,0)</f>
        <v>0</v>
      </c>
      <c r="F57" s="52">
        <f t="shared" ref="F57" si="4">E57*D57</f>
        <v>0</v>
      </c>
      <c r="H57" s="79">
        <f t="shared" ref="H57:H58" si="5">SUM(I57:N57)</f>
        <v>2275</v>
      </c>
      <c r="I57" s="79">
        <f>0.5*I52</f>
        <v>910</v>
      </c>
      <c r="J57" s="79">
        <f t="shared" ref="J57:L57" si="6">0.5*J52</f>
        <v>440</v>
      </c>
      <c r="K57" s="79">
        <f t="shared" si="6"/>
        <v>630</v>
      </c>
      <c r="L57" s="79">
        <f t="shared" si="6"/>
        <v>280</v>
      </c>
      <c r="M57" s="79">
        <f>0.3*M52</f>
        <v>15</v>
      </c>
      <c r="N57" s="79">
        <v>0</v>
      </c>
    </row>
    <row r="58" spans="1:17" ht="15.75" thickBot="1" x14ac:dyDescent="0.3">
      <c r="A58" s="58" t="s">
        <v>87</v>
      </c>
      <c r="B58" s="61" t="str">
        <f>VLOOKUP(A58,BPU!$A$9:$D$78,2,0)</f>
        <v>Massif préfabriqué pour candélabre</v>
      </c>
      <c r="C58" s="30" t="str">
        <f>VLOOKUP(A58,BPU!$A$9:$D$78,3,0)</f>
        <v>u</v>
      </c>
      <c r="D58" s="30">
        <v>18</v>
      </c>
      <c r="E58" s="51">
        <f>VLOOKUP(A58,BPU!$A$9:$D$78,4,0)</f>
        <v>0</v>
      </c>
      <c r="F58" s="52">
        <f t="shared" ref="F58" si="7">E58*D58</f>
        <v>0</v>
      </c>
      <c r="H58" s="79">
        <f t="shared" si="5"/>
        <v>4570</v>
      </c>
      <c r="I58" s="79">
        <f>I52</f>
        <v>1820</v>
      </c>
      <c r="J58" s="79">
        <f t="shared" ref="J58:M58" si="8">J52</f>
        <v>880</v>
      </c>
      <c r="K58" s="79">
        <f t="shared" si="8"/>
        <v>1260</v>
      </c>
      <c r="L58" s="79">
        <f t="shared" si="8"/>
        <v>560</v>
      </c>
      <c r="M58" s="79">
        <f t="shared" si="8"/>
        <v>50</v>
      </c>
      <c r="N58" s="79"/>
    </row>
    <row r="59" spans="1:17" ht="15.75" thickBot="1" x14ac:dyDescent="0.3">
      <c r="A59" s="30"/>
      <c r="B59" s="31" t="s">
        <v>93</v>
      </c>
      <c r="C59" s="30"/>
      <c r="D59" s="30"/>
      <c r="E59" s="51"/>
      <c r="F59" s="53">
        <f>SUM(F54:F58)</f>
        <v>0</v>
      </c>
    </row>
    <row r="60" spans="1:17" x14ac:dyDescent="0.25">
      <c r="A60" s="69"/>
      <c r="B60" s="31"/>
      <c r="C60" s="30"/>
      <c r="D60" s="30"/>
      <c r="E60" s="51"/>
      <c r="F60" s="54"/>
    </row>
    <row r="61" spans="1:17" x14ac:dyDescent="0.25">
      <c r="A61" s="30"/>
      <c r="B61" s="66" t="str">
        <f>BPU!B59</f>
        <v>VI - VIDEO</v>
      </c>
      <c r="C61" s="8"/>
      <c r="D61" s="8"/>
      <c r="E61" s="48"/>
      <c r="F61" s="48"/>
    </row>
    <row r="62" spans="1:17" x14ac:dyDescent="0.25">
      <c r="A62" s="30" t="s">
        <v>59</v>
      </c>
      <c r="B62" s="7" t="str">
        <f>VLOOKUP(A62,BPU!$A$9:$D$78,2,0)</f>
        <v>Tranchée + fourreaux</v>
      </c>
      <c r="C62" s="30"/>
      <c r="D62" s="30"/>
      <c r="E62" s="51"/>
      <c r="F62" s="52"/>
    </row>
    <row r="63" spans="1:17" x14ac:dyDescent="0.25">
      <c r="A63" s="44" t="s">
        <v>61</v>
      </c>
      <c r="B63" s="45" t="str">
        <f>VLOOKUP(A63,BPU!$A$9:$D$78,2,0)</f>
        <v>2 canalisations LST 63</v>
      </c>
      <c r="C63" s="30" t="str">
        <f>VLOOKUP(A63,BPU!$A$9:$D$78,3,0)</f>
        <v>m</v>
      </c>
      <c r="D63" s="30">
        <v>450</v>
      </c>
      <c r="E63" s="51">
        <f>VLOOKUP(A63,BPU!$A$9:$D$78,4,0)</f>
        <v>0</v>
      </c>
      <c r="F63" s="52">
        <f t="shared" ref="F63" si="9">E63*D63</f>
        <v>0</v>
      </c>
    </row>
    <row r="64" spans="1:17" x14ac:dyDescent="0.25">
      <c r="A64" s="30" t="s">
        <v>65</v>
      </c>
      <c r="B64" s="68" t="str">
        <f>VLOOKUP(A64,BPU!$A$9:$D$78,2,0)</f>
        <v>Fourniture et pose de chambre de tirage</v>
      </c>
      <c r="C64" s="30"/>
      <c r="D64" s="30"/>
      <c r="E64" s="51"/>
      <c r="F64" s="52"/>
    </row>
    <row r="65" spans="1:6" ht="15.75" thickBot="1" x14ac:dyDescent="0.3">
      <c r="A65" s="44" t="s">
        <v>66</v>
      </c>
      <c r="B65" s="45" t="str">
        <f>VLOOKUP(A65,BPU!$A$9:$D$78,2,0)</f>
        <v>L1T</v>
      </c>
      <c r="C65" s="30" t="str">
        <f>VLOOKUP(A65,BPU!$A$9:$D$78,3,0)</f>
        <v>u</v>
      </c>
      <c r="D65" s="30">
        <v>10</v>
      </c>
      <c r="E65" s="51">
        <f>VLOOKUP(A65,BPU!$A$9:$D$78,4,0)</f>
        <v>0</v>
      </c>
      <c r="F65" s="52">
        <f t="shared" ref="F65" si="10">E65*D65</f>
        <v>0</v>
      </c>
    </row>
    <row r="66" spans="1:6" ht="15.75" thickBot="1" x14ac:dyDescent="0.3">
      <c r="A66" s="30"/>
      <c r="B66" s="31" t="s">
        <v>67</v>
      </c>
      <c r="C66" s="30"/>
      <c r="D66" s="30"/>
      <c r="E66" s="51"/>
      <c r="F66" s="53">
        <f>SUM(F63:F65)</f>
        <v>0</v>
      </c>
    </row>
    <row r="67" spans="1:6" x14ac:dyDescent="0.25">
      <c r="A67" s="30"/>
      <c r="B67" s="32"/>
      <c r="C67" s="30"/>
      <c r="D67" s="30"/>
      <c r="E67" s="51"/>
      <c r="F67" s="52"/>
    </row>
    <row r="68" spans="1:6" x14ac:dyDescent="0.25">
      <c r="A68" s="30"/>
      <c r="B68" s="66" t="str">
        <f>BPU!B74</f>
        <v>DV - TRAVAUX DIVERS</v>
      </c>
      <c r="C68" s="8"/>
      <c r="D68" s="8"/>
      <c r="E68" s="48"/>
      <c r="F68" s="48"/>
    </row>
    <row r="69" spans="1:6" x14ac:dyDescent="0.25">
      <c r="A69" s="30" t="s">
        <v>12</v>
      </c>
      <c r="B69" s="7" t="str">
        <f>VLOOKUP(A69,BPU!$A$9:$D$84,2,0)</f>
        <v>Dossier de récolement et DOE</v>
      </c>
      <c r="C69" s="30" t="str">
        <f>VLOOKUP(A69,BPU!$A$9:$D$84,3,0)</f>
        <v>ft</v>
      </c>
      <c r="D69" s="30">
        <v>1</v>
      </c>
      <c r="E69" s="51">
        <f>VLOOKUP(A69,BPU!$A$9:$D$84,4,0)</f>
        <v>0</v>
      </c>
      <c r="F69" s="52">
        <f t="shared" ref="F69" si="11">E69*D69</f>
        <v>0</v>
      </c>
    </row>
    <row r="70" spans="1:6" ht="15.75" thickBot="1" x14ac:dyDescent="0.3">
      <c r="A70" s="30" t="s">
        <v>68</v>
      </c>
      <c r="B70" s="68" t="str">
        <f>VLOOKUP(A70,BPU!$A$9:$D$84,2,0)</f>
        <v>PV de mandrinage</v>
      </c>
      <c r="C70" s="30" t="str">
        <f>VLOOKUP(A70,BPU!$A$9:$D$84,3,0)</f>
        <v>ft</v>
      </c>
      <c r="D70" s="30">
        <v>1</v>
      </c>
      <c r="E70" s="51">
        <f>VLOOKUP(A70,BPU!$A$9:$D$84,4,0)</f>
        <v>0</v>
      </c>
      <c r="F70" s="52">
        <f t="shared" ref="F70" si="12">E70*D70</f>
        <v>0</v>
      </c>
    </row>
    <row r="71" spans="1:6" ht="15.75" thickBot="1" x14ac:dyDescent="0.3">
      <c r="A71" s="30"/>
      <c r="B71" s="31" t="s">
        <v>20</v>
      </c>
      <c r="C71" s="30"/>
      <c r="D71" s="30"/>
      <c r="E71" s="51"/>
      <c r="F71" s="53">
        <f>SUM(F69:F70)</f>
        <v>0</v>
      </c>
    </row>
    <row r="72" spans="1:6" x14ac:dyDescent="0.25">
      <c r="A72" s="30"/>
      <c r="B72" s="32"/>
      <c r="C72" s="30"/>
      <c r="D72" s="30"/>
      <c r="E72" s="51"/>
      <c r="F72" s="52"/>
    </row>
    <row r="73" spans="1:6" ht="15.75" thickBot="1" x14ac:dyDescent="0.3">
      <c r="A73" s="33"/>
      <c r="B73" s="36"/>
      <c r="C73" s="33"/>
      <c r="D73" s="33"/>
      <c r="E73" s="34"/>
      <c r="F73" s="35"/>
    </row>
    <row r="74" spans="1:6" ht="15.75" thickTop="1" x14ac:dyDescent="0.25"/>
    <row r="75" spans="1:6" x14ac:dyDescent="0.25">
      <c r="C75" s="17" t="s">
        <v>24</v>
      </c>
      <c r="D75" s="17"/>
      <c r="E75" s="37"/>
      <c r="F75" s="37" t="s">
        <v>25</v>
      </c>
    </row>
    <row r="76" spans="1:6" x14ac:dyDescent="0.25">
      <c r="C76" s="17"/>
      <c r="D76" s="17"/>
      <c r="E76" s="38"/>
      <c r="F76" s="39">
        <f>SUM(F39:F72)/2</f>
        <v>0</v>
      </c>
    </row>
    <row r="77" spans="1:6" x14ac:dyDescent="0.25">
      <c r="C77" s="17"/>
      <c r="D77" s="17"/>
      <c r="E77" s="38"/>
      <c r="F77" s="39">
        <f>F25+F32</f>
        <v>0</v>
      </c>
    </row>
    <row r="78" spans="1:6" x14ac:dyDescent="0.25">
      <c r="C78" s="17"/>
      <c r="D78" s="17"/>
      <c r="E78" s="38"/>
      <c r="F78" s="39"/>
    </row>
    <row r="79" spans="1:6" x14ac:dyDescent="0.25">
      <c r="C79" s="17"/>
      <c r="D79" s="17" t="s">
        <v>52</v>
      </c>
      <c r="E79" s="38"/>
      <c r="F79" s="39">
        <f>F76-F77</f>
        <v>0</v>
      </c>
    </row>
    <row r="80" spans="1:6" x14ac:dyDescent="0.25">
      <c r="C80" s="17"/>
      <c r="D80" s="17"/>
      <c r="E80" s="17"/>
      <c r="F80" s="17"/>
    </row>
    <row r="81" spans="3:6" x14ac:dyDescent="0.25">
      <c r="C81" s="17"/>
      <c r="D81" s="17"/>
      <c r="E81" s="17"/>
      <c r="F81" s="17"/>
    </row>
    <row r="82" spans="3:6" x14ac:dyDescent="0.25">
      <c r="C82" s="17"/>
      <c r="D82" s="17"/>
      <c r="E82" s="17"/>
      <c r="F82" s="17"/>
    </row>
    <row r="83" spans="3:6" x14ac:dyDescent="0.25">
      <c r="C83" s="17"/>
      <c r="D83" s="17"/>
      <c r="E83" s="17"/>
      <c r="F83" s="17"/>
    </row>
    <row r="84" spans="3:6" x14ac:dyDescent="0.25">
      <c r="C84" s="17"/>
      <c r="D84" s="17"/>
      <c r="E84" s="17"/>
      <c r="F84" s="17"/>
    </row>
    <row r="85" spans="3:6" x14ac:dyDescent="0.25">
      <c r="C85" s="17"/>
      <c r="D85" s="17"/>
      <c r="E85" s="17"/>
      <c r="F85" s="17"/>
    </row>
  </sheetData>
  <mergeCells count="4">
    <mergeCell ref="A5:F5"/>
    <mergeCell ref="A6:F6"/>
    <mergeCell ref="A7:F7"/>
    <mergeCell ref="A8:F8"/>
  </mergeCells>
  <printOptions horizontalCentered="1"/>
  <pageMargins left="0.23622047244094491" right="0.23622047244094491" top="0.55118110236220474" bottom="0.55118110236220474" header="0.31496062992125984" footer="0.31496062992125984"/>
  <pageSetup paperSize="9" scale="80" orientation="portrait" r:id="rId1"/>
  <headerFooter>
    <oddHeader>&amp;C&amp;"Century Gothic,Gras"&amp;10Détail Quantitatif et Estimatif</oddHeader>
    <oddFooter>&amp;R&amp;"Century Gothic,Normal"&amp;9&amp;K000000&amp;P/&amp;N</oddFooter>
  </headerFooter>
  <rowBreaks count="1" manualBreakCount="1">
    <brk id="36"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4</vt:i4>
      </vt:variant>
    </vt:vector>
  </HeadingPairs>
  <TitlesOfParts>
    <vt:vector size="8" baseType="lpstr">
      <vt:lpstr>Cartouche BPU</vt:lpstr>
      <vt:lpstr>BPU</vt:lpstr>
      <vt:lpstr>Cartouche DQE</vt:lpstr>
      <vt:lpstr>DQE TF</vt:lpstr>
      <vt:lpstr>BPU!Impression_des_titres</vt:lpstr>
      <vt:lpstr>'DQE TF'!Impression_des_titres</vt:lpstr>
      <vt:lpstr>BPU!Zone_d_impression</vt:lpstr>
      <vt:lpstr>'DQE TF'!Zone_d_impression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 Gaugain</dc:creator>
  <cp:lastModifiedBy>Christophe Gaugain</cp:lastModifiedBy>
  <cp:lastPrinted>2023-12-22T08:03:23Z</cp:lastPrinted>
  <dcterms:created xsi:type="dcterms:W3CDTF">2022-07-12T12:09:58Z</dcterms:created>
  <dcterms:modified xsi:type="dcterms:W3CDTF">2024-04-24T08:27:47Z</dcterms:modified>
</cp:coreProperties>
</file>