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Z:\4-Affaires\HT60 - Camaret sur Aygues - Rue du Mont Ventoux\04-ACT\DCE\Dossier envoyé\DCE-24-04-25\Lot3\"/>
    </mc:Choice>
  </mc:AlternateContent>
  <bookViews>
    <workbookView xWindow="0" yWindow="0" windowWidth="28800" windowHeight="12885" activeTab="1"/>
  </bookViews>
  <sheets>
    <sheet name="Cartouche BPU" sheetId="4" r:id="rId1"/>
    <sheet name="BPU" sheetId="1" r:id="rId2"/>
    <sheet name="Cartouche DQE" sheetId="5" r:id="rId3"/>
    <sheet name="DQE Recap" sheetId="7" r:id="rId4"/>
    <sheet name="DQE TF" sheetId="3" r:id="rId5"/>
    <sheet name="DQE TO" sheetId="8" r:id="rId6"/>
  </sheets>
  <functionGroups builtInGroupCount="18"/>
  <definedNames>
    <definedName name="_xlnm._FilterDatabase" localSheetId="1" hidden="1">BPU!$A$9:$M$117</definedName>
    <definedName name="_xlnm.Print_Titles" localSheetId="1">BPU!$9:$9</definedName>
    <definedName name="_xlnm.Print_Titles" localSheetId="3">'DQE Recap'!#REF!</definedName>
    <definedName name="_xlnm.Print_Titles" localSheetId="4">'DQE TF'!$36:$36</definedName>
    <definedName name="_xlnm.Print_Titles" localSheetId="5">'DQE TO'!$38:$38</definedName>
    <definedName name="_xlnm.Print_Area" localSheetId="1">BPU!$A$5:$D$128</definedName>
    <definedName name="_xlnm.Print_Area" localSheetId="3">'DQE Recap'!$A$5:$F$30</definedName>
    <definedName name="_xlnm.Print_Area" localSheetId="4">'DQE TF'!$A$5:$F$76</definedName>
    <definedName name="_xlnm.Print_Area" localSheetId="5">'DQE TO'!$A$5:$F$67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3" l="1"/>
  <c r="F56" i="3" s="1"/>
  <c r="C56" i="3"/>
  <c r="B56" i="3"/>
  <c r="B72" i="1"/>
  <c r="B73" i="1"/>
  <c r="D52" i="8" l="1"/>
  <c r="D46" i="3"/>
  <c r="D45" i="3"/>
  <c r="B16" i="7"/>
  <c r="E64" i="8"/>
  <c r="F64" i="8" s="1"/>
  <c r="F65" i="8" s="1"/>
  <c r="F22" i="8" s="1"/>
  <c r="C64" i="8"/>
  <c r="B64" i="8"/>
  <c r="B63" i="8"/>
  <c r="B22" i="8" s="1"/>
  <c r="E60" i="8"/>
  <c r="F60" i="8" s="1"/>
  <c r="C60" i="8"/>
  <c r="B60" i="8"/>
  <c r="E59" i="8"/>
  <c r="F59" i="8" s="1"/>
  <c r="C59" i="8"/>
  <c r="B59" i="8"/>
  <c r="B58" i="8"/>
  <c r="B57" i="8"/>
  <c r="B20" i="8" s="1"/>
  <c r="E54" i="8"/>
  <c r="F54" i="8" s="1"/>
  <c r="C54" i="8"/>
  <c r="B54" i="8"/>
  <c r="B53" i="8"/>
  <c r="E52" i="8"/>
  <c r="F52" i="8" s="1"/>
  <c r="C52" i="8"/>
  <c r="B52" i="8"/>
  <c r="E51" i="8"/>
  <c r="F51" i="8" s="1"/>
  <c r="C51" i="8"/>
  <c r="B51" i="8"/>
  <c r="B50" i="8"/>
  <c r="B49" i="8"/>
  <c r="B18" i="8" s="1"/>
  <c r="J48" i="8"/>
  <c r="E46" i="8"/>
  <c r="F46" i="8" s="1"/>
  <c r="F47" i="8" s="1"/>
  <c r="F16" i="8" s="1"/>
  <c r="C46" i="8"/>
  <c r="B46" i="8"/>
  <c r="B45" i="8"/>
  <c r="B16" i="8" s="1"/>
  <c r="E42" i="8"/>
  <c r="F42" i="8" s="1"/>
  <c r="C42" i="8"/>
  <c r="B42" i="8"/>
  <c r="E41" i="8"/>
  <c r="F41" i="8" s="1"/>
  <c r="C41" i="8"/>
  <c r="B41" i="8"/>
  <c r="E40" i="8"/>
  <c r="F40" i="8" s="1"/>
  <c r="C40" i="8"/>
  <c r="B40" i="8"/>
  <c r="B39" i="8"/>
  <c r="B14" i="8" s="1"/>
  <c r="A7" i="8"/>
  <c r="A6" i="8"/>
  <c r="A5" i="8"/>
  <c r="E67" i="3"/>
  <c r="F67" i="3" s="1"/>
  <c r="C67" i="3"/>
  <c r="F55" i="8" l="1"/>
  <c r="F18" i="8" s="1"/>
  <c r="F61" i="8"/>
  <c r="F20" i="8" s="1"/>
  <c r="F43" i="8"/>
  <c r="F14" i="8" s="1"/>
  <c r="F25" i="8" l="1"/>
  <c r="F16" i="7" s="1"/>
  <c r="F70" i="8"/>
  <c r="F27" i="8" l="1"/>
  <c r="F29" i="8" s="1"/>
  <c r="F71" i="8"/>
  <c r="F73" i="8" s="1"/>
  <c r="B107" i="1" l="1"/>
  <c r="B103" i="1"/>
  <c r="E55" i="3"/>
  <c r="F55" i="3" s="1"/>
  <c r="C55" i="3"/>
  <c r="B55" i="3"/>
  <c r="E54" i="3"/>
  <c r="F54" i="3" s="1"/>
  <c r="C54" i="3"/>
  <c r="B54" i="3"/>
  <c r="B53" i="3"/>
  <c r="E52" i="3"/>
  <c r="F52" i="3" s="1"/>
  <c r="C52" i="3"/>
  <c r="B52" i="3"/>
  <c r="B51" i="3"/>
  <c r="B49" i="3"/>
  <c r="C49" i="3"/>
  <c r="E49" i="3"/>
  <c r="F49" i="3" s="1"/>
  <c r="B50" i="3"/>
  <c r="C50" i="3"/>
  <c r="E50" i="3"/>
  <c r="F50" i="3" s="1"/>
  <c r="E48" i="3"/>
  <c r="F48" i="3" s="1"/>
  <c r="C48" i="3"/>
  <c r="B46" i="3"/>
  <c r="B47" i="1"/>
  <c r="B59" i="1"/>
  <c r="B56" i="1"/>
  <c r="B44" i="1"/>
  <c r="B51" i="1"/>
  <c r="B41" i="1"/>
  <c r="B32" i="1"/>
  <c r="B42" i="1"/>
  <c r="B57" i="1"/>
  <c r="B104" i="1"/>
  <c r="B108" i="1"/>
  <c r="B48" i="1"/>
  <c r="B33" i="1"/>
  <c r="B60" i="1"/>
  <c r="B45" i="1"/>
  <c r="B52" i="1"/>
  <c r="B116" i="1" l="1"/>
  <c r="B117" i="1"/>
  <c r="B14" i="7" l="1"/>
  <c r="A7" i="7"/>
  <c r="A6" i="7"/>
  <c r="A5" i="7"/>
  <c r="B65" i="3" l="1"/>
  <c r="E66" i="3"/>
  <c r="F66" i="3" s="1"/>
  <c r="C66" i="3"/>
  <c r="B66" i="3"/>
  <c r="B73" i="3" l="1"/>
  <c r="C73" i="3"/>
  <c r="E73" i="3"/>
  <c r="F73" i="3" s="1"/>
  <c r="E72" i="3"/>
  <c r="C72" i="3"/>
  <c r="B72" i="3"/>
  <c r="B67" i="3" l="1"/>
  <c r="B63" i="3"/>
  <c r="C63" i="3"/>
  <c r="E63" i="3"/>
  <c r="F63" i="3" s="1"/>
  <c r="B64" i="3"/>
  <c r="C64" i="3"/>
  <c r="E64" i="3"/>
  <c r="F64" i="3" s="1"/>
  <c r="C65" i="3"/>
  <c r="E65" i="3"/>
  <c r="F65" i="3" s="1"/>
  <c r="E68" i="3"/>
  <c r="F68" i="3" s="1"/>
  <c r="C68" i="3"/>
  <c r="B68" i="3"/>
  <c r="B99" i="1" l="1"/>
  <c r="B95" i="1"/>
  <c r="B91" i="1"/>
  <c r="B87" i="1"/>
  <c r="B83" i="1"/>
  <c r="E39" i="3"/>
  <c r="E40" i="3"/>
  <c r="E38" i="3"/>
  <c r="B88" i="1"/>
  <c r="B100" i="1"/>
  <c r="B96" i="1"/>
  <c r="B92" i="1"/>
  <c r="B84" i="1"/>
  <c r="D130" i="1" l="1"/>
  <c r="B112" i="1"/>
  <c r="B79" i="1"/>
  <c r="B68" i="1"/>
  <c r="B64" i="1"/>
  <c r="B36" i="1"/>
  <c r="B26" i="1"/>
  <c r="B21" i="1"/>
  <c r="B17" i="1"/>
  <c r="B13" i="1"/>
  <c r="E45" i="3" l="1"/>
  <c r="F45" i="3" s="1"/>
  <c r="C45" i="3"/>
  <c r="B69" i="1"/>
  <c r="B18" i="1"/>
  <c r="B14" i="1"/>
  <c r="B113" i="1"/>
  <c r="B80" i="1"/>
  <c r="B65" i="1"/>
  <c r="B22" i="1"/>
  <c r="B27" i="1"/>
  <c r="B37" i="1"/>
  <c r="B48" i="3" l="1"/>
  <c r="B45" i="3" l="1"/>
  <c r="A7" i="3" l="1"/>
  <c r="A6" i="3"/>
  <c r="A5" i="3"/>
  <c r="E62" i="3" l="1"/>
  <c r="F62" i="3" s="1"/>
  <c r="C62" i="3"/>
  <c r="B62" i="3"/>
  <c r="F40" i="3" l="1"/>
  <c r="C40" i="3"/>
  <c r="B40" i="3"/>
  <c r="B71" i="3" l="1"/>
  <c r="B20" i="3" s="1"/>
  <c r="F72" i="3"/>
  <c r="F74" i="3" s="1"/>
  <c r="E61" i="3"/>
  <c r="F61" i="3" s="1"/>
  <c r="F69" i="3" s="1"/>
  <c r="C61" i="3"/>
  <c r="B61" i="3"/>
  <c r="B60" i="3"/>
  <c r="B59" i="3"/>
  <c r="B18" i="3" s="1"/>
  <c r="B47" i="3"/>
  <c r="E46" i="3"/>
  <c r="F46" i="3" s="1"/>
  <c r="F57" i="3" s="1"/>
  <c r="C46" i="3"/>
  <c r="B44" i="3"/>
  <c r="B43" i="3"/>
  <c r="B16" i="3" s="1"/>
  <c r="B37" i="3"/>
  <c r="B14" i="3" s="1"/>
  <c r="B39" i="3"/>
  <c r="C39" i="3"/>
  <c r="C38" i="3"/>
  <c r="B38" i="3"/>
  <c r="F16" i="3" l="1"/>
  <c r="F39" i="3"/>
  <c r="F38" i="3"/>
  <c r="F18" i="3"/>
  <c r="F20" i="3"/>
  <c r="F41" i="3" l="1"/>
  <c r="F14" i="3" s="1"/>
  <c r="F79" i="3" l="1"/>
  <c r="F23" i="3"/>
  <c r="F80" i="3" l="1"/>
  <c r="F82" i="3" s="1"/>
  <c r="F14" i="7"/>
  <c r="F19" i="7" s="1"/>
  <c r="F25" i="3"/>
  <c r="F27" i="3" s="1"/>
  <c r="F21" i="7" l="1"/>
  <c r="F23" i="7" s="1"/>
</calcChain>
</file>

<file path=xl/sharedStrings.xml><?xml version="1.0" encoding="utf-8"?>
<sst xmlns="http://schemas.openxmlformats.org/spreadsheetml/2006/main" count="222" uniqueCount="134">
  <si>
    <t>N° Prix</t>
  </si>
  <si>
    <t>Unité</t>
  </si>
  <si>
    <t>Prix Hors Taxes en chiffres</t>
  </si>
  <si>
    <t>Décomposition et contenu des prix
Prix unitaires Hors taxes exprimés en toutes lettres</t>
  </si>
  <si>
    <t>IC001</t>
  </si>
  <si>
    <t>IC - INSTALLATION DE CHANTIER</t>
  </si>
  <si>
    <t>ft</t>
  </si>
  <si>
    <t>IC002</t>
  </si>
  <si>
    <t>m²</t>
  </si>
  <si>
    <t>m³</t>
  </si>
  <si>
    <t>u</t>
  </si>
  <si>
    <t>DV - TRAVAUX DIVERS</t>
  </si>
  <si>
    <t>DV001</t>
  </si>
  <si>
    <t>Dossier de récolement et DOE</t>
  </si>
  <si>
    <t>Ce prix rémunère au forfait la fourniture du dossier complet de récolement de tous les travaux réalisés ainsi que le dossier complet DOE, conformément au CCTP.</t>
  </si>
  <si>
    <t>Prix unitaires</t>
  </si>
  <si>
    <t>Montant
Hors Taxes</t>
  </si>
  <si>
    <t>Libellé des prix unitaires</t>
  </si>
  <si>
    <t>Quantités estimées</t>
  </si>
  <si>
    <t>Total rubrique IC</t>
  </si>
  <si>
    <t>Total rubrique DV</t>
  </si>
  <si>
    <t>Total Hors Taxes</t>
  </si>
  <si>
    <t>T.V.A.</t>
  </si>
  <si>
    <t>Total T.T.C.</t>
  </si>
  <si>
    <t>Vérifications</t>
  </si>
  <si>
    <t>DQE</t>
  </si>
  <si>
    <t>Fait à  :</t>
  </si>
  <si>
    <t xml:space="preserve">Le : </t>
  </si>
  <si>
    <t>L'entrepreneur (cachet et signature)</t>
  </si>
  <si>
    <t>Vérification</t>
  </si>
  <si>
    <t>Le DQE se remplit automatiquement à partir des prix unitaires renseignés dans le BPU.</t>
  </si>
  <si>
    <t>Une vérification est faite en bas de page. A contrôler.</t>
  </si>
  <si>
    <t>Remplir les cases Prix HT en chiffres. Les autres cases sont remplies automatiquement.</t>
  </si>
  <si>
    <t>Le DQE se remplit automatiquement.</t>
  </si>
  <si>
    <t>Toute modification des cases "Décomposition et contenu des prix" entraine le rejet de l'offre.</t>
  </si>
  <si>
    <t>IC003</t>
  </si>
  <si>
    <t>TP - TRAVAUX PREPARATOIRES</t>
  </si>
  <si>
    <t>TP001</t>
  </si>
  <si>
    <t>Total rubrique TP</t>
  </si>
  <si>
    <t>Mise à la côte d’ouvrage</t>
  </si>
  <si>
    <t>De bouche à clé</t>
  </si>
  <si>
    <t>Récapitulatif</t>
  </si>
  <si>
    <t>Delta</t>
  </si>
  <si>
    <t>De regard de visite ou de chambre de tirage</t>
  </si>
  <si>
    <t>Ce prix rémunère à l’unité, la mise à niveau d’un regard de visite ou de chambre de tirage.
Pour chaque mise à la cote, ce poste comprend :
- La découpe soignée à la scie du revêtement existant et le dégagement mécanique ou manuel du regard ;
- L’évacuation des déblais en décharge quelle que soit la distance ;
- La dépose du tampon et de son cadre ;
- La surélévation ou l’abaissement de la cheminée du regard, y compris la dépose et repose du cône de réduction si nécessaire,
- La mise à la cote définitive du tampon et de son cadre ;
- Toutes les fournitures nécessaires (rehausse, béton, coffrage, résines, produits spécifiques…) ;
- Le remblaiement et compactage soigné autour du regard ;
- La réfection à l’identique du revêtement de surface.</t>
  </si>
  <si>
    <t>Couche de base et de réglage en GN OU GR 0/31.5 - ép. 10cm</t>
  </si>
  <si>
    <t>Ce prix rémunère au mètre carré, la réalisation d’une couche de base et de réglage en grave naturelle ou recyclée 0/31,5.
Il comprend :
- L’élaboration, la fourniture, le transport et le déchargement de la grave issue d’une carrière laissée à l’initiative de l’entreprise et dont la nature sera soumise à l’agrément du MOE ;
- Le réglage et compactage méthodique de la couche de réglage ;
- L’arrosage éventuel comprenant la fourniture, le transport et le répandage de l’eau ;
- La protection du chantier et de la plateforme pendant l’exécution contre les eaux de toutes origines et de toutes natures y compris l’exécution et l’entretien des ouvrages d’assainissement provisoires ;
- Le réglage de la plateforme au profil définit selon les cotes et pentes théoriques ;
- L’enlèvement des matériaux excédentaires, leur reprise et transport au lieu de réemploi ou de dépôt définitif ;
- Les essais demandés par la MOE (granulo, plaque,…) ;
- Les sujétions dues au phasage des travaux.</t>
  </si>
  <si>
    <t>Commune de Camaret-sur-Aigues</t>
  </si>
  <si>
    <t>Plans et études d'exécution</t>
  </si>
  <si>
    <t>Aménagement urbain - Requalification de l' Avenue du Mont Ventoux 
et de l'entrée de ville Sud-Est</t>
  </si>
  <si>
    <t>DV002</t>
  </si>
  <si>
    <t>TRANCHE FERME</t>
  </si>
  <si>
    <t>TRANCHE OPTIONNELLE</t>
  </si>
  <si>
    <t>Total</t>
  </si>
  <si>
    <t>Acces béton</t>
  </si>
  <si>
    <t>Dallage</t>
  </si>
  <si>
    <t>EV</t>
  </si>
  <si>
    <t>Enrobé noir</t>
  </si>
  <si>
    <t>Enrobé coloré</t>
  </si>
  <si>
    <t>Trottoir béton</t>
  </si>
  <si>
    <t xml:space="preserve"> </t>
  </si>
  <si>
    <t>Remplacement de tampon fonte</t>
  </si>
  <si>
    <t>Ce prix rémunère à l’unité, le remplacement de tampon fonte endommagé.
Sur le réseau d’eau pluviale existant, les tampons remplacés auront les caractéristiques suivantes : Tampon fonte C250 à ouverture à 130 ° de 700mm de diamètre par rotule et blocage à 90° à la fermeture.
Le prix comprend :
- La découpe soignée à la scie du revêtement existant et le dégagement mécanique ou manuel du tampon et de son cadre;
- Le piquage du mortier ou béton de scellement,
- L’évacuation des déblais en décharge quelle que soit la distance ;
- La dépose du tampon et de son cadre ;
- La fourniture et la pose d’un tampon fonte neuf de série adaptée à l’emplacement, et de son cadre, 
- Le scellement ;
- Le remblaiement et compactage soigné autour du regard,
- La mise à la côte du tampon,
- La réfection à l’identique du revêtement de surface.</t>
  </si>
  <si>
    <t>Ce prix rémunère à l’unité, la mise à niveau d’une bouche à clé.
Pour chaque mise à la cote, ce poste comprend :
- La découpe soignée à la scie du revêtement existant et le dégagement mécanique ou manuel de la bouche à clé ;
- L’évacuation des déblais en décharge quelle que soit la distance ;
- La dépose de la bouche à clé ;
- La rehausse du tube allonge si nécessaire, ainsi que son nettoyage, les découpes ;
- Les essais de bon fonctionnement de la vanne ;
- La mise à la cote définitive de la bouche à clé ;
- Le remplacement de la bouche à clé par le modèle PAVA ou similaire ;
- Toutes les fournitures nécessaires (rehausse, béton, coffrage, résines, produits spécifiques…) ;
- Le remblaiement et compactage soigné autour de la bouche à clé, la réfection à l’identique du revêtement de surface.</t>
  </si>
  <si>
    <t>Installation de chantier propre au lot</t>
  </si>
  <si>
    <t>Le prix rémunère forfaitairement les frais d’installations de chantier des travaux pendant toute la durée des travaux.
Il comprend notamment :
- L’aménagement des voies et pistes d’accès au chantier ainsi que leur entretien pendant la durée des travaux, y compris les frais engendrés afin de minimiser les nuisances à l’entourage (arrosage des pistes…) ;
- L’aménagement des plateformes de déchargement et de stockage ;
- La mise en place et les frais de fonctionnement de matériel de nettoyage des véhicules à la sortie du chantier ;
- L’entretien, le nettoyage et les réfections de voies publiques empruntées et dégradées par le chantier ;
- Les frais de gardiennage, de clôtures, et d’entretien des lieux ;
- Les frais d’occupation de terrains publics ou privés ;
- Les reconnaissances et sondages et analyses nécessaires au dimensionnement des ouvrages ;
- Les frais de maintien des réseaux existants en fouille ouverte,
- L’implantation des ouvrages,
- Toutes les dépenses imposées par le CCTP ;
- Les dispositions de tous ordres, en vue d'assurer l'hygiène et la sécurité ;
- Le démontage et l'enlèvement de toutes les installations de chantier ;
- Le nettoyage général du chantier en fin de travaux.</t>
  </si>
  <si>
    <t>Signalisation de chantier propre au lot</t>
  </si>
  <si>
    <t>Ce prix rémunère au forfait la mise en place de la signalisation temporaire propre au lot.
Il comprend :
- Toutes les fournitures de matériels nécessaires (panneaux, barrières, barrières Heras, peinture jaune, …) ;
- Le personnel nécessaire lors d’une signalisation manuelle ;
- L’amenée et la mise en place ;
- La maintenance, de jour comme de nuit ;
- Le remplacement des éléments détériorés ;
- L’effacement éventuel de marquages routiers ;
- Tous les frais de fonctionnement des matériels ;
- Le déplacement des panneaux sur chaque zone de travaux ;
- La réalisation de marquages provisoires et leur effacement en fin de chantier, 
- Le repli.</t>
  </si>
  <si>
    <t>Le prix rémunère au forfait l'établissement des plans d'exécution. 
Il comprend :
- Les études d’exécution;
- Le dossier technique annexé à la demande de permission de voirie ;
- Le plan d'implantation du mobilier,
- le plan d'implantation des joints de dilatation et de construction,
- les plans de fabrication du mobilier,
- le plan de calepinage des dalles en pierre,
- Les plans de signalisation de chantier, et en règle générale, toutes les prestations mentionnées au C.C.A.P. et au C.C.T.P. ainsi que toutes celles nécessaires à la réalisation des travaux ;</t>
  </si>
  <si>
    <t>Dépose des élements en pierre devant le Ravelin</t>
  </si>
  <si>
    <t>Ce prix rémunère à l'unité la dépose d'un élement en pierre (cubes, parrallélépipèdes) situés devant le Ravelin (tranche optionnelle lot 2).
Il comprend la dépose, l'évacuation en centre de valorisation, le piquage du lit de pose pour permettre la pose de dalles en pierre.</t>
  </si>
  <si>
    <t>RQ - REVETEMENTS QUALITATIFS</t>
  </si>
  <si>
    <t>RQ001</t>
  </si>
  <si>
    <t>Grave ciment</t>
  </si>
  <si>
    <t>Ce prix rémunère au mètre cube, la réalisation d’une forme en grave ciment.
Il comprend la fourniture, le transport et la mise en œuvre du mélange : granulats 0/20 et 0/14 et ciments (dosage compris entre 4 et 4.5%), le nivelage soigné de la forme, l’évacuation des excédents, le nettoyage et la remise en état des abords.</t>
  </si>
  <si>
    <t>RQ001a</t>
  </si>
  <si>
    <t>épaisseur 20cm</t>
  </si>
  <si>
    <t>RQ005</t>
  </si>
  <si>
    <t>Béton désactivé</t>
  </si>
  <si>
    <t>Ce prix rémunère, au mètre carré, la fourniture et la mise en œuvre de béton dont la composition est indiquée dans le CCTP et/ou le carnet de détails.
Béton classe XF2 (béton soumis aux attaques des cycles gel/dégel avec agents de déverglaçage).
Il comprend la réalisation des 3 planches minimum par type de finition, la fabrication, le transport et la mise en œuvre du béton, la réalisation des coffrages latéraux droits ou courbes à l'aide de règles métalliques, la protection des ouvrages tels que les façades de bâtiment, le mobilier urbain, les regards ou bouches à clé, les végétaux... avec un film polyane, le transport sur toute l'étendue du chantier avec un engin adapté à l'accès et au site, la mise en œuvre, le tirage et le lissage, la protection de l'ouvrage réalisé, tous les essais et contrôles de qualité, de mise en œuvre et de fabrication prescrite au CCTP, toutes sujétions de raccordement des surfaces, la réalisation des joints de retrait par sciage sur 1/3 de l'épaisseur de la dalle, l’utilisation de joints type baguette plastique est proscrite, la fourniture et la mise en œuvre d’un produit de cure, les sujétions de mise en œuvre prescrites au CCTP, la dépose des protections et le nettoyage de chantier, la fourniture d’eau, la fourniture d'un produit désactivant Bio pulvérisé de manière uniforme et adapté à la granulométrie, l'enlèvement de la laitance superficielle à l'aide d'un surpresseur, sa récupération et son évacuation dans un centre de recyclage du BTP, la dépose et l’évacuation des protections, la réalisation des clefs de liaison (Pour béton sur chaussée), la dépose et l’évacuation des coffrages, l’évacuation de tous les matériaux excédentaires, le nettoyage.</t>
  </si>
  <si>
    <t>RQ005a</t>
  </si>
  <si>
    <t>Composition et additifs permettant la remise en service de la chaussée 72 heures après le coulage</t>
  </si>
  <si>
    <t>RQ005b</t>
  </si>
  <si>
    <t>RQ003</t>
  </si>
  <si>
    <t>RQ003a</t>
  </si>
  <si>
    <t>RQ003b</t>
  </si>
  <si>
    <t>Formule 1 - épaisseur 12cm</t>
  </si>
  <si>
    <t>Formule 2 - épaisseur 18cm</t>
  </si>
  <si>
    <t>RQ003c</t>
  </si>
  <si>
    <t>Plus-value pour mise en service sous 72h sur les accès</t>
  </si>
  <si>
    <t>RQ004</t>
  </si>
  <si>
    <t>Dallage en pierre ép. 8cm sur lit de mortier</t>
  </si>
  <si>
    <t>Ce prix rémunère, au mètre carré, la fourniture et la mise en œuvre de dalles en pierre naturelle ép. 8cm.
Il comprend la fourniture d’un échantillon de pavés, la fourniture et mise en œuvre du mortier pour constitution du lit de pose, le déchargement, la réception et le stockage des pavés sur le site, le transport sur toute l'étendue du chantier avec un engin adapté à l'accès et au site, la pose des dalles suivant le plan de calepinage, et en respectant les formes des pentes, le remplissage des joints au mortier, y compris fourniture d’eau, le nettoyage complet des sols après finition y compris fourniture d’eau, l’évacuation en décharge ou centre de valorisation des matériaux excédentaires, y compris découpes, raccords sur ouvrage, scellement des lignes de rive, et toutes sujétions d’essais et de contrôle.</t>
  </si>
  <si>
    <t>RQ004a</t>
  </si>
  <si>
    <t>Dallage pierre de Luget - Pose en bande romaine</t>
  </si>
  <si>
    <t>RQ004b</t>
  </si>
  <si>
    <t>Dallage pierre des Barronies - Pose en bande romaine</t>
  </si>
  <si>
    <t>Formule 3 - devant mairie - épaisseur 18cm</t>
  </si>
  <si>
    <t>RQ003d</t>
  </si>
  <si>
    <t>MU - MOBILIER</t>
  </si>
  <si>
    <t>RQ002</t>
  </si>
  <si>
    <t>Total rubrique RQ</t>
  </si>
  <si>
    <t>Mobilier sur mesure</t>
  </si>
  <si>
    <t>MU001</t>
  </si>
  <si>
    <t>MU001a</t>
  </si>
  <si>
    <t>Fût : métal
Tête bombée : inox poli
Visserie inox</t>
  </si>
  <si>
    <t>Potelet sur platine</t>
  </si>
  <si>
    <t>MU001b</t>
  </si>
  <si>
    <t>Barrière sur platine</t>
  </si>
  <si>
    <t>Lisse supérieure : inox poli</t>
  </si>
  <si>
    <t>MU001c</t>
  </si>
  <si>
    <t>Banc</t>
  </si>
  <si>
    <t>Lattes bois : Sipo
Piètements, accoudoirs et renforts : métalliques
Visserie inox</t>
  </si>
  <si>
    <t>MU001d</t>
  </si>
  <si>
    <t>Corbeille</t>
  </si>
  <si>
    <t>Fût : métal
Couvercle : inox poli
Bac intérieur : acier galvanisé
Visserie inox</t>
  </si>
  <si>
    <t>MU001e</t>
  </si>
  <si>
    <t>Grille d'arbre</t>
  </si>
  <si>
    <t>MU001f</t>
  </si>
  <si>
    <t>Appui-vélo</t>
  </si>
  <si>
    <t>Fût : métal
Visserie inox</t>
  </si>
  <si>
    <t>Cadre et grilles métalliques</t>
  </si>
  <si>
    <t>MU002</t>
  </si>
  <si>
    <t>Ces prix rémunèrement la fabrication et la pose de mobilier réalisé sur mesure à partir des plans fournis dans le carnet de détail.
Ils comprennent les études et plans de fabrication, la fourniture de tous les matériaux nécessaires, la fabrication, la mise en peinture, le transport, la pose, les réglages, les fixations.
Y compris, perçages, fixations, fourniture et mise en oeuvre de béton, etc.
Finition métal : peinture anti-rouille + peinture Akzo Nobel Mars 2525 Sable.</t>
  </si>
  <si>
    <t>Ce prix rémunère à l'unité la dépose, la restauration et le repose du auvent situé à l'entrée de l'école.
Il comprend la découpe de l'enrobé ou de béton, le dégagement des poteaux, la dépose du auvent, les chargements et les transports, la dépose des plaques de plexyglass, le sablage des pièces métalliques, la mise en peintures, la fourniture et pose de plaques de polycarbonate traité anti-UV, la repose, les réglages.
Finition métal : peinture anti-rouille + peinture Akzo Nobel Mars 2525 Sable.</t>
  </si>
  <si>
    <t>MU003</t>
  </si>
  <si>
    <t>Dépose, restauration et repose du auvent bleu de l'entrée de l'école</t>
  </si>
  <si>
    <t>Dépose, restauration et repose du panneau d'affichage bleu de l'entrée de l'école</t>
  </si>
  <si>
    <t>Ce prix rémunère à l'unité la dépose, la restauration et le repose du panneau d'affichage situé à l'entrée de l'école.
Il comprend la découpe de l'enrobé ou de béton, le dégagement des poteaux, la dépose du panneau d'affichage, les chargements et les transports, la dépose du cadre et de l'affichage, le sablage des pièces métalliques, la mise en peintures, le remontage, la repose des drapeaux, la repose, les réglages.
Finition métal : peinture anti-rouille + peinture Akzo Nobel Mars 2525 Sable.</t>
  </si>
  <si>
    <t>Total rubrique MU</t>
  </si>
  <si>
    <t>RQ006</t>
  </si>
  <si>
    <t>Reprise de sable stabilisé (Parc)</t>
  </si>
  <si>
    <t>Ce prix rémunère au mètre carré, la reprise de revêtement stabilisé à l'entrée piétonne du parc.
Il comprend :
- Le réglage et compactage méthodique de la couche de réglage ;
- L’arrosage éventuel comprenant la fourniture, le transport et le répandage de l’eau ;
- La protection du chantier et de la plateforme pendant l’exécution contre les eaux de toutes origines et de toutes natures y compris l’exécution et l’entretien des ouvrages d’assainissement provisoires ;
- Le réglage de la plateforme au profil définit selon les cotes et pentes théoriques ;
- La fouriture et mise en oeuvre de sable stabilisé de teinte semblable à l'existant,
- L’enlèvement des matériaux excédentaires, leur reprise et transport au lieu de réemploi ou de dépôt définitif ;
- Les sujétions dues au phasage des travaux.</t>
  </si>
  <si>
    <t>Lot 3 - Revêtements qualitatifs - Mobilier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</si>
</sst>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0.00\ &quot;€&quot;;\-#,##0.00\ &quot;€&quot;"/>
    <numFmt numFmtId="44" formatCode="_-* #,##0.00\ &quot;€&quot;_-;\-* #,##0.00\ &quot;€&quot;_-;_-* &quot;-&quot;??\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Century Gothic"/>
      <family val="2"/>
    </font>
    <font>
      <sz val="10"/>
      <color theme="1"/>
      <name val="Century Gothic"/>
      <family val="2"/>
    </font>
    <font>
      <b/>
      <sz val="11"/>
      <color theme="1"/>
      <name val="Century Gothic"/>
      <family val="2"/>
    </font>
    <font>
      <b/>
      <sz val="11"/>
      <color rgb="FF3333FF"/>
      <name val="Century Gothic"/>
      <family val="2"/>
    </font>
    <font>
      <b/>
      <i/>
      <u/>
      <sz val="16"/>
      <color rgb="FF3333FF"/>
      <name val="Century Gothic"/>
      <family val="2"/>
    </font>
    <font>
      <b/>
      <u/>
      <sz val="11"/>
      <color rgb="FF3333FF"/>
      <name val="Century Gothic"/>
      <family val="2"/>
    </font>
    <font>
      <b/>
      <u/>
      <sz val="11"/>
      <color theme="1"/>
      <name val="Century Gothic"/>
      <family val="2"/>
    </font>
    <font>
      <b/>
      <sz val="10"/>
      <color theme="1"/>
      <name val="Century Gothic"/>
      <family val="2"/>
    </font>
    <font>
      <b/>
      <u/>
      <sz val="10"/>
      <color theme="1"/>
      <name val="Century Gothic"/>
      <family val="2"/>
    </font>
    <font>
      <b/>
      <u/>
      <sz val="10"/>
      <color rgb="FF3333FF"/>
      <name val="Century Gothic"/>
      <family val="2"/>
    </font>
    <font>
      <sz val="10"/>
      <color rgb="FF3333FF"/>
      <name val="Century Gothic"/>
      <family val="2"/>
    </font>
    <font>
      <b/>
      <i/>
      <sz val="10"/>
      <color rgb="FF3333FF"/>
      <name val="Century Gothic"/>
      <family val="2"/>
    </font>
    <font>
      <b/>
      <u/>
      <sz val="12"/>
      <color rgb="FF3333FF"/>
      <name val="Century Gothic"/>
      <family val="2"/>
    </font>
    <font>
      <sz val="11"/>
      <name val="Century Gothic"/>
      <family val="2"/>
    </font>
    <font>
      <b/>
      <sz val="11"/>
      <color theme="0"/>
      <name val="Century Gothic"/>
      <family val="2"/>
    </font>
    <font>
      <b/>
      <sz val="11"/>
      <color theme="1"/>
      <name val="Calibri"/>
      <family val="2"/>
      <scheme val="minor"/>
    </font>
    <font>
      <b/>
      <sz val="12"/>
      <color theme="1"/>
      <name val="Century Gothic"/>
      <family val="2"/>
    </font>
    <font>
      <b/>
      <sz val="14"/>
      <color theme="1"/>
      <name val="Century Gothic"/>
      <family val="2"/>
    </font>
    <font>
      <b/>
      <sz val="11"/>
      <name val="Century Gothic"/>
      <family val="2"/>
    </font>
    <font>
      <i/>
      <sz val="10"/>
      <color theme="1"/>
      <name val="Century Gothic"/>
      <family val="2"/>
    </font>
    <font>
      <sz val="10"/>
      <name val="Century Gothic"/>
      <family val="2"/>
    </font>
    <font>
      <b/>
      <sz val="20"/>
      <color theme="1"/>
      <name val="Calibri"/>
      <family val="2"/>
      <scheme val="minor"/>
    </font>
  </fonts>
  <fills count="3">
    <fill>
      <patternFill patternType="none"/>
    </fill>
    <fill>
      <patternFill patternType="gray125"/>
    </fill>
    <fill>
      <patternFill patternType="solid">
        <fgColor theme="4" tint="0.59996337778862885"/>
        <bgColor indexed="64"/>
      </patternFill>
    </fill>
  </fills>
  <borders count="9">
    <border>
      <left/>
      <right/>
      <top/>
      <bottom/>
      <diagonal/>
    </border>
    <border>
      <left style="double">
        <color rgb="FF3333FF"/>
      </left>
      <right style="double">
        <color rgb="FF3333FF"/>
      </right>
      <top style="double">
        <color rgb="FF3333FF"/>
      </top>
      <bottom style="double">
        <color rgb="FF3333FF"/>
      </bottom>
      <diagonal/>
    </border>
    <border>
      <left style="double">
        <color rgb="FF3333FF"/>
      </left>
      <right style="double">
        <color rgb="FF3333FF"/>
      </right>
      <top style="double">
        <color rgb="FF3333FF"/>
      </top>
      <bottom/>
      <diagonal/>
    </border>
    <border>
      <left style="double">
        <color rgb="FF3333FF"/>
      </left>
      <right style="double">
        <color rgb="FF3333FF"/>
      </right>
      <top/>
      <bottom/>
      <diagonal/>
    </border>
    <border>
      <left style="double">
        <color rgb="FF3333FF"/>
      </left>
      <right style="double">
        <color rgb="FF3333FF"/>
      </right>
      <top/>
      <bottom style="thin">
        <color rgb="FF3333FF"/>
      </bottom>
      <diagonal/>
    </border>
    <border>
      <left style="double">
        <color rgb="FF3333FF"/>
      </left>
      <right style="double">
        <color rgb="FF3333FF"/>
      </right>
      <top style="medium">
        <color rgb="FF3333FF"/>
      </top>
      <bottom style="medium">
        <color rgb="FF3333FF"/>
      </bottom>
      <diagonal/>
    </border>
    <border>
      <left/>
      <right/>
      <top style="medium">
        <color rgb="FF3333FF"/>
      </top>
      <bottom/>
      <diagonal/>
    </border>
    <border>
      <left/>
      <right/>
      <top/>
      <bottom style="medium">
        <color rgb="FF3333FF"/>
      </bottom>
      <diagonal/>
    </border>
    <border>
      <left style="double">
        <color rgb="FF3333FF"/>
      </left>
      <right style="double">
        <color rgb="FF3333FF"/>
      </right>
      <top/>
      <bottom style="double">
        <color rgb="FF3333FF"/>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4" fillId="2" borderId="1" xfId="0" applyFont="1" applyFill="1" applyBorder="1" applyAlignment="1">
      <alignment horizontal="center" vertical="center" wrapText="1"/>
    </xf>
    <xf numFmtId="0" fontId="3" fillId="0" borderId="0" xfId="0" applyFont="1"/>
    <xf numFmtId="0" fontId="6" fillId="0" borderId="2" xfId="0" applyFont="1" applyBorder="1" applyAlignment="1">
      <alignment horizontal="center" vertical="center"/>
    </xf>
    <xf numFmtId="0" fontId="7" fillId="0" borderId="2" xfId="0" applyFont="1" applyBorder="1" applyAlignment="1">
      <alignment horizontal="left" vertical="center"/>
    </xf>
    <xf numFmtId="0" fontId="6" fillId="0" borderId="3" xfId="0" applyFont="1" applyBorder="1" applyAlignment="1">
      <alignment horizontal="center" vertical="center"/>
    </xf>
    <xf numFmtId="0" fontId="8" fillId="0" borderId="3" xfId="0" applyFont="1" applyBorder="1" applyAlignment="1">
      <alignment horizontal="left" vertical="center"/>
    </xf>
    <xf numFmtId="0" fontId="4" fillId="0" borderId="3" xfId="0" applyFont="1" applyBorder="1" applyAlignment="1">
      <alignment horizontal="left" vertical="center" wrapText="1"/>
    </xf>
    <xf numFmtId="0" fontId="5" fillId="0" borderId="3" xfId="0" applyFont="1" applyBorder="1" applyAlignment="1">
      <alignment horizontal="center" vertical="center"/>
    </xf>
    <xf numFmtId="0" fontId="6" fillId="0" borderId="4" xfId="0" applyFont="1" applyBorder="1" applyAlignment="1">
      <alignment horizontal="center" vertical="center"/>
    </xf>
    <xf numFmtId="0" fontId="9" fillId="0" borderId="4"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7" fontId="5" fillId="0" borderId="2" xfId="0" applyNumberFormat="1" applyFont="1" applyBorder="1" applyAlignment="1">
      <alignment horizontal="center" vertical="center"/>
    </xf>
    <xf numFmtId="7" fontId="5" fillId="0" borderId="3" xfId="0" applyNumberFormat="1" applyFont="1" applyBorder="1" applyAlignment="1">
      <alignment horizontal="center" vertical="center"/>
    </xf>
    <xf numFmtId="0" fontId="4" fillId="0" borderId="0" xfId="0" applyFont="1"/>
    <xf numFmtId="0" fontId="2" fillId="0" borderId="0" xfId="0" applyFont="1"/>
    <xf numFmtId="0" fontId="11" fillId="0" borderId="0" xfId="0" applyFont="1"/>
    <xf numFmtId="0" fontId="10" fillId="0" borderId="0" xfId="0" applyFont="1"/>
    <xf numFmtId="14" fontId="10" fillId="0" borderId="0" xfId="0" applyNumberFormat="1" applyFont="1"/>
    <xf numFmtId="7" fontId="17" fillId="0" borderId="0" xfId="0" applyNumberFormat="1" applyFont="1"/>
    <xf numFmtId="0" fontId="17" fillId="0" borderId="0" xfId="0" applyFont="1" applyAlignment="1">
      <alignment horizontal="right"/>
    </xf>
    <xf numFmtId="0" fontId="15" fillId="0" borderId="0" xfId="0" applyFont="1"/>
    <xf numFmtId="0" fontId="6" fillId="0" borderId="0" xfId="0" applyFont="1"/>
    <xf numFmtId="0" fontId="4" fillId="0" borderId="6" xfId="0" applyFont="1" applyBorder="1"/>
    <xf numFmtId="0" fontId="15" fillId="0" borderId="0" xfId="0" applyFont="1" applyAlignment="1">
      <alignment horizontal="right"/>
    </xf>
    <xf numFmtId="9" fontId="15" fillId="0" borderId="0" xfId="1" applyFont="1" applyAlignment="1" applyProtection="1">
      <alignment horizontal="center"/>
    </xf>
    <xf numFmtId="0" fontId="4" fillId="0" borderId="7" xfId="0" applyFont="1" applyBorder="1"/>
    <xf numFmtId="0" fontId="6" fillId="0" borderId="7" xfId="0" applyFont="1" applyBorder="1"/>
    <xf numFmtId="0" fontId="4" fillId="0" borderId="3" xfId="0" applyFont="1" applyBorder="1" applyAlignment="1">
      <alignment horizontal="center" vertical="center"/>
    </xf>
    <xf numFmtId="0" fontId="12" fillId="0" borderId="3" xfId="0" applyFont="1" applyBorder="1" applyAlignment="1">
      <alignment horizontal="right" vertical="center" wrapText="1"/>
    </xf>
    <xf numFmtId="0" fontId="12" fillId="0" borderId="3" xfId="0" applyFont="1" applyBorder="1" applyAlignment="1">
      <alignment horizontal="left" vertical="center" wrapText="1"/>
    </xf>
    <xf numFmtId="0" fontId="4" fillId="0" borderId="8" xfId="0" applyFont="1" applyBorder="1" applyAlignment="1">
      <alignment horizontal="center" vertical="center"/>
    </xf>
    <xf numFmtId="7" fontId="4" fillId="0" borderId="8" xfId="0" applyNumberFormat="1" applyFont="1" applyBorder="1" applyAlignment="1">
      <alignment horizontal="center" vertical="center"/>
    </xf>
    <xf numFmtId="7" fontId="13" fillId="0" borderId="8" xfId="0" applyNumberFormat="1" applyFont="1" applyBorder="1" applyAlignment="1">
      <alignment horizontal="center" vertical="center"/>
    </xf>
    <xf numFmtId="0" fontId="12" fillId="0" borderId="8" xfId="0" applyFont="1" applyBorder="1" applyAlignment="1">
      <alignment horizontal="left" vertical="center" wrapText="1"/>
    </xf>
    <xf numFmtId="0" fontId="2" fillId="0" borderId="0" xfId="0" applyFont="1" applyAlignment="1">
      <alignment horizontal="center"/>
    </xf>
    <xf numFmtId="4" fontId="2" fillId="0" borderId="0" xfId="0" applyNumberFormat="1" applyFont="1" applyAlignment="1">
      <alignment horizontal="center"/>
    </xf>
    <xf numFmtId="7" fontId="2" fillId="0" borderId="0" xfId="0" applyNumberFormat="1" applyFont="1" applyAlignment="1">
      <alignment horizontal="center"/>
    </xf>
    <xf numFmtId="0" fontId="18" fillId="0" borderId="0" xfId="0" applyFont="1"/>
    <xf numFmtId="0" fontId="8" fillId="0" borderId="3" xfId="0" applyFont="1" applyBorder="1" applyAlignment="1">
      <alignment horizontal="left" vertical="center" wrapText="1"/>
    </xf>
    <xf numFmtId="0" fontId="20" fillId="0" borderId="0" xfId="0" applyFont="1"/>
    <xf numFmtId="0" fontId="19" fillId="0" borderId="0" xfId="0" applyFont="1"/>
    <xf numFmtId="0" fontId="22" fillId="0" borderId="3" xfId="0" applyFont="1" applyBorder="1" applyAlignment="1">
      <alignment horizontal="center" vertical="center"/>
    </xf>
    <xf numFmtId="0" fontId="22" fillId="0" borderId="3" xfId="0" applyFont="1" applyBorder="1" applyAlignment="1">
      <alignment horizontal="left" vertical="center" wrapText="1"/>
    </xf>
    <xf numFmtId="7" fontId="0" fillId="0" borderId="0" xfId="0" applyNumberFormat="1"/>
    <xf numFmtId="44" fontId="5" fillId="0" borderId="3" xfId="0" applyNumberFormat="1" applyFont="1" applyBorder="1" applyAlignment="1" applyProtection="1">
      <alignment horizontal="center" vertical="center"/>
      <protection locked="0"/>
    </xf>
    <xf numFmtId="44" fontId="5" fillId="0" borderId="3" xfId="0" applyNumberFormat="1" applyFont="1" applyBorder="1" applyAlignment="1">
      <alignment horizontal="center" vertical="center"/>
    </xf>
    <xf numFmtId="44" fontId="5" fillId="0" borderId="4" xfId="0" applyNumberFormat="1" applyFont="1" applyBorder="1" applyAlignment="1">
      <alignment horizontal="center" vertical="center"/>
    </xf>
    <xf numFmtId="44" fontId="5" fillId="0" borderId="2" xfId="0" applyNumberFormat="1" applyFont="1" applyBorder="1" applyAlignment="1">
      <alignment horizontal="center" vertical="center"/>
    </xf>
    <xf numFmtId="44" fontId="4" fillId="0" borderId="3" xfId="0" applyNumberFormat="1" applyFont="1" applyBorder="1" applyAlignment="1">
      <alignment horizontal="center" vertical="center"/>
    </xf>
    <xf numFmtId="44" fontId="13" fillId="0" borderId="3" xfId="0" applyNumberFormat="1" applyFont="1" applyBorder="1" applyAlignment="1">
      <alignment horizontal="center" vertical="center"/>
    </xf>
    <xf numFmtId="44" fontId="14" fillId="0" borderId="5" xfId="0" applyNumberFormat="1" applyFont="1" applyBorder="1" applyAlignment="1">
      <alignment horizontal="center" vertical="center"/>
    </xf>
    <xf numFmtId="44" fontId="6" fillId="0" borderId="0" xfId="0" applyNumberFormat="1" applyFont="1"/>
    <xf numFmtId="44" fontId="6" fillId="0" borderId="6" xfId="0" applyNumberFormat="1" applyFont="1" applyBorder="1"/>
    <xf numFmtId="44" fontId="16" fillId="0" borderId="0" xfId="0" applyNumberFormat="1" applyFont="1"/>
    <xf numFmtId="0" fontId="4" fillId="0" borderId="3" xfId="0" applyFont="1" applyBorder="1" applyAlignment="1">
      <alignment horizontal="center" vertical="top"/>
    </xf>
    <xf numFmtId="44" fontId="4" fillId="0" borderId="3" xfId="0" applyNumberFormat="1" applyFont="1" applyBorder="1" applyAlignment="1">
      <alignment horizontal="center" vertical="top"/>
    </xf>
    <xf numFmtId="44" fontId="13" fillId="0" borderId="3" xfId="0" applyNumberFormat="1" applyFont="1" applyBorder="1" applyAlignment="1">
      <alignment horizontal="center" vertical="top"/>
    </xf>
    <xf numFmtId="0" fontId="4" fillId="0" borderId="3" xfId="0" applyFont="1" applyBorder="1" applyAlignment="1">
      <alignment horizontal="left" vertical="top" wrapText="1"/>
    </xf>
    <xf numFmtId="0" fontId="6" fillId="0" borderId="3" xfId="0" applyFont="1" applyBorder="1" applyAlignment="1">
      <alignment horizontal="center" vertical="top"/>
    </xf>
    <xf numFmtId="0" fontId="8" fillId="0" borderId="3" xfId="0" applyFont="1" applyBorder="1" applyAlignment="1">
      <alignment horizontal="left" vertical="top" wrapText="1"/>
    </xf>
    <xf numFmtId="0" fontId="6" fillId="0" borderId="8" xfId="0" applyFont="1" applyBorder="1" applyAlignment="1">
      <alignment horizontal="center" vertical="center"/>
    </xf>
    <xf numFmtId="0" fontId="9" fillId="0" borderId="8" xfId="0" applyFont="1" applyBorder="1" applyAlignment="1">
      <alignment horizontal="center" vertical="center"/>
    </xf>
    <xf numFmtId="0" fontId="5" fillId="0" borderId="8" xfId="0" applyFont="1" applyBorder="1" applyAlignment="1">
      <alignment horizontal="center" vertical="center"/>
    </xf>
    <xf numFmtId="44" fontId="5" fillId="0" borderId="0" xfId="0" applyNumberFormat="1" applyFont="1" applyAlignment="1" applyProtection="1">
      <alignment horizontal="center" vertical="center"/>
      <protection locked="0"/>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9" fillId="0" borderId="0" xfId="0" applyFont="1" applyAlignment="1">
      <alignment horizontal="center"/>
    </xf>
    <xf numFmtId="0" fontId="4" fillId="0" borderId="3" xfId="0" applyFont="1" applyBorder="1" applyAlignment="1">
      <alignment horizontal="left" vertical="center" wrapText="1"/>
    </xf>
    <xf numFmtId="0" fontId="19" fillId="0" borderId="0" xfId="0" applyFont="1" applyAlignment="1">
      <alignment horizontal="center"/>
    </xf>
    <xf numFmtId="0" fontId="9" fillId="0" borderId="3" xfId="0" applyFont="1" applyBorder="1" applyAlignment="1">
      <alignment horizontal="center" vertical="center"/>
    </xf>
    <xf numFmtId="0" fontId="23" fillId="0" borderId="3" xfId="0" applyFont="1" applyBorder="1" applyAlignment="1">
      <alignment horizontal="left" vertical="center" wrapText="1"/>
    </xf>
    <xf numFmtId="7" fontId="5" fillId="0" borderId="4" xfId="0" applyNumberFormat="1" applyFont="1" applyBorder="1" applyAlignment="1">
      <alignment horizontal="center" vertical="center"/>
    </xf>
    <xf numFmtId="0" fontId="4" fillId="0" borderId="3" xfId="0" applyFont="1" applyBorder="1" applyAlignment="1">
      <alignment horizontal="left" vertical="center" wrapText="1"/>
    </xf>
    <xf numFmtId="0" fontId="6" fillId="0" borderId="2"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21" fillId="0" borderId="2" xfId="0" applyFont="1" applyFill="1" applyBorder="1" applyAlignment="1">
      <alignment horizontal="center" vertical="center"/>
    </xf>
    <xf numFmtId="0" fontId="4" fillId="0" borderId="3" xfId="0" applyFont="1" applyBorder="1" applyAlignment="1">
      <alignment horizontal="left" vertical="center" wrapText="1"/>
    </xf>
    <xf numFmtId="0" fontId="19" fillId="0" borderId="0" xfId="0" applyFont="1" applyAlignment="1">
      <alignment horizontal="center"/>
    </xf>
    <xf numFmtId="44" fontId="5" fillId="0" borderId="8" xfId="0" applyNumberFormat="1" applyFont="1" applyBorder="1" applyAlignment="1">
      <alignment horizontal="center" vertical="center"/>
    </xf>
    <xf numFmtId="0" fontId="20"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24" fillId="0" borderId="0" xfId="0" applyFont="1" applyAlignment="1">
      <alignment horizontal="center" vertical="center"/>
    </xf>
    <xf numFmtId="0" fontId="19" fillId="0" borderId="0" xfId="0" applyFont="1" applyAlignment="1">
      <alignment horizontal="center" wrapText="1"/>
    </xf>
  </cellXfs>
  <cellStyles count="2">
    <cellStyle name="Normal" xfId="0" builtinId="0"/>
    <cellStyle name="Pourcentage" xfId="1"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7560000</xdr:colOff>
      <xdr:row>30</xdr:row>
      <xdr:rowOff>168623</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60000" cy="10693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7560000</xdr:colOff>
      <xdr:row>15</xdr:row>
      <xdr:rowOff>184498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60000" cy="106937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3"/>
  <sheetViews>
    <sheetView view="pageBreakPreview" zoomScale="60" zoomScaleNormal="100" workbookViewId="0">
      <selection activeCell="H7" sqref="H7"/>
    </sheetView>
  </sheetViews>
  <sheetFormatPr baseColWidth="10" defaultRowHeight="15" x14ac:dyDescent="0.25"/>
  <cols>
    <col min="1" max="1" width="113.7109375" customWidth="1"/>
    <col min="6" max="6" width="10.42578125" customWidth="1"/>
    <col min="8" max="8" width="7" customWidth="1"/>
    <col min="9" max="9" width="8.140625" customWidth="1"/>
  </cols>
  <sheetData>
    <row r="1" ht="399" customHeight="1" x14ac:dyDescent="0.25"/>
    <row r="3" ht="9.9499999999999993" customHeight="1" x14ac:dyDescent="0.25"/>
  </sheetData>
  <printOptions horizontalCentered="1" verticalCentered="1"/>
  <pageMargins left="0" right="0" top="0" bottom="0" header="0" footer="0"/>
  <pageSetup paperSize="9" scale="9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2:M133"/>
  <sheetViews>
    <sheetView tabSelected="1" view="pageBreakPreview" zoomScaleNormal="100" zoomScaleSheetLayoutView="100" workbookViewId="0">
      <selection activeCell="D11" sqref="D11"/>
    </sheetView>
  </sheetViews>
  <sheetFormatPr baseColWidth="10" defaultColWidth="11.42578125" defaultRowHeight="15" x14ac:dyDescent="0.25"/>
  <cols>
    <col min="1" max="1" width="10" customWidth="1"/>
    <col min="2" max="2" width="60.28515625" customWidth="1"/>
    <col min="3" max="3" width="10" customWidth="1"/>
    <col min="4" max="4" width="14" customWidth="1"/>
  </cols>
  <sheetData>
    <row r="2" spans="1:13" x14ac:dyDescent="0.25">
      <c r="B2" s="39" t="s">
        <v>32</v>
      </c>
    </row>
    <row r="3" spans="1:13" x14ac:dyDescent="0.25">
      <c r="B3" s="39" t="s">
        <v>33</v>
      </c>
    </row>
    <row r="4" spans="1:13" x14ac:dyDescent="0.25">
      <c r="B4" s="39" t="s">
        <v>34</v>
      </c>
    </row>
    <row r="5" spans="1:13" ht="18" x14ac:dyDescent="0.25">
      <c r="A5" s="82" t="s">
        <v>47</v>
      </c>
      <c r="B5" s="82"/>
      <c r="C5" s="82"/>
      <c r="D5" s="82"/>
      <c r="E5" s="41"/>
      <c r="F5" s="41"/>
      <c r="G5" s="85"/>
      <c r="H5" s="85"/>
      <c r="I5" s="85"/>
      <c r="J5" s="85"/>
      <c r="K5" s="85"/>
      <c r="L5" s="85"/>
      <c r="M5" s="85"/>
    </row>
    <row r="6" spans="1:13" ht="30.95" customHeight="1" x14ac:dyDescent="0.25">
      <c r="A6" s="83" t="s">
        <v>49</v>
      </c>
      <c r="B6" s="83"/>
      <c r="C6" s="83"/>
      <c r="D6" s="83"/>
      <c r="E6" s="42"/>
      <c r="F6" s="42"/>
      <c r="G6" s="85"/>
      <c r="H6" s="85"/>
      <c r="I6" s="85"/>
      <c r="J6" s="85"/>
      <c r="K6" s="85"/>
      <c r="L6" s="85"/>
      <c r="M6" s="85"/>
    </row>
    <row r="7" spans="1:13" ht="15.75" x14ac:dyDescent="0.25">
      <c r="A7" s="84" t="s">
        <v>133</v>
      </c>
      <c r="B7" s="84"/>
      <c r="C7" s="84"/>
      <c r="D7" s="84"/>
      <c r="E7" s="42"/>
      <c r="F7" s="42"/>
      <c r="G7" s="85"/>
      <c r="H7" s="85"/>
      <c r="I7" s="85"/>
      <c r="J7" s="85"/>
      <c r="K7" s="85"/>
      <c r="L7" s="85"/>
      <c r="M7" s="85"/>
    </row>
    <row r="8" spans="1:13" ht="15.75" thickBot="1" x14ac:dyDescent="0.3">
      <c r="G8" s="85"/>
      <c r="H8" s="85"/>
      <c r="I8" s="85"/>
      <c r="J8" s="85"/>
      <c r="K8" s="85"/>
      <c r="L8" s="85"/>
      <c r="M8" s="85"/>
    </row>
    <row r="9" spans="1:13" ht="35.1" customHeight="1" thickTop="1" thickBot="1" x14ac:dyDescent="0.3">
      <c r="A9" s="1" t="s">
        <v>0</v>
      </c>
      <c r="B9" s="1" t="s">
        <v>3</v>
      </c>
      <c r="C9" s="1" t="s">
        <v>1</v>
      </c>
      <c r="D9" s="1" t="s">
        <v>2</v>
      </c>
    </row>
    <row r="10" spans="1:13" ht="24.95" customHeight="1" thickTop="1" x14ac:dyDescent="0.25">
      <c r="A10" s="3"/>
      <c r="B10" s="4" t="s">
        <v>5</v>
      </c>
      <c r="C10" s="12"/>
      <c r="D10" s="13"/>
    </row>
    <row r="11" spans="1:13" x14ac:dyDescent="0.25">
      <c r="A11" s="5" t="s">
        <v>4</v>
      </c>
      <c r="B11" s="6" t="s">
        <v>64</v>
      </c>
      <c r="C11" s="8" t="s">
        <v>6</v>
      </c>
      <c r="D11" s="46">
        <v>0</v>
      </c>
    </row>
    <row r="12" spans="1:13" ht="337.5" x14ac:dyDescent="0.25">
      <c r="A12" s="5"/>
      <c r="B12" s="7" t="s">
        <v>65</v>
      </c>
      <c r="C12" s="8"/>
      <c r="D12" s="47"/>
    </row>
    <row r="13" spans="1:13" x14ac:dyDescent="0.25">
      <c r="A13" s="5"/>
      <c r="B13" s="8" t="str">
        <f>IF(C11="ft","Le forfait",IF(C11="u","L'unité",IF(C11="m²","Le mètre carré",IF(C11="m³","Le mètre cube",IF(C11="m","Le mètre",IF(C11="j","Le jour",IF(C11="t","La tonne",Erreur)))))))</f>
        <v>Le forfait</v>
      </c>
      <c r="C13" s="8"/>
      <c r="D13" s="47"/>
    </row>
    <row r="14" spans="1:13" ht="30" customHeight="1" x14ac:dyDescent="0.25">
      <c r="A14" s="9"/>
      <c r="B14" s="10" t="str">
        <f>ConvNumberLetter(D11,1)</f>
        <v>zéro Euro zéro Cent</v>
      </c>
      <c r="C14" s="11"/>
      <c r="D14" s="48"/>
    </row>
    <row r="15" spans="1:13" x14ac:dyDescent="0.25">
      <c r="A15" s="5" t="s">
        <v>7</v>
      </c>
      <c r="B15" s="6" t="s">
        <v>66</v>
      </c>
      <c r="C15" s="8" t="s">
        <v>6</v>
      </c>
      <c r="D15" s="46">
        <v>0</v>
      </c>
    </row>
    <row r="16" spans="1:13" ht="202.5" x14ac:dyDescent="0.25">
      <c r="A16" s="5"/>
      <c r="B16" s="7" t="s">
        <v>67</v>
      </c>
      <c r="C16" s="8"/>
      <c r="D16" s="47"/>
    </row>
    <row r="17" spans="1:4" x14ac:dyDescent="0.25">
      <c r="A17" s="5"/>
      <c r="B17" s="8" t="str">
        <f>IF(C15="ft","Le forfait",IF(C15="u","L'unité",IF(C15="m²","Le mètre carré",IF(C15="m³","Le mètre cube",IF(C15="m","Le mètre",IF(C15="j","Le jour",IF(C15="t","La tonne",Erreur)))))))</f>
        <v>Le forfait</v>
      </c>
      <c r="C17" s="8"/>
      <c r="D17" s="47"/>
    </row>
    <row r="18" spans="1:4" ht="30" customHeight="1" x14ac:dyDescent="0.25">
      <c r="A18" s="9"/>
      <c r="B18" s="10" t="str">
        <f>ConvNumberLetter(D15,1)</f>
        <v>zéro Euro zéro Cent</v>
      </c>
      <c r="C18" s="11"/>
      <c r="D18" s="48"/>
    </row>
    <row r="19" spans="1:4" x14ac:dyDescent="0.25">
      <c r="A19" s="5" t="s">
        <v>35</v>
      </c>
      <c r="B19" s="6" t="s">
        <v>48</v>
      </c>
      <c r="C19" s="8" t="s">
        <v>6</v>
      </c>
      <c r="D19" s="46">
        <v>0</v>
      </c>
    </row>
    <row r="20" spans="1:4" ht="189" x14ac:dyDescent="0.25">
      <c r="A20" s="5"/>
      <c r="B20" s="7" t="s">
        <v>68</v>
      </c>
      <c r="C20" s="8"/>
      <c r="D20" s="47"/>
    </row>
    <row r="21" spans="1:4" x14ac:dyDescent="0.25">
      <c r="A21" s="5"/>
      <c r="B21" s="8" t="str">
        <f>IF(C19="ft","Le forfait",IF(C19="u","L'unité",IF(C19="m²","Le mètre carré",IF(C19="m³","Le mètre cube",IF(C19="m","Le mètre",IF(C19="j","Le jour",IF(C19="t","La tonne",Erreur)))))))</f>
        <v>Le forfait</v>
      </c>
      <c r="C21" s="8"/>
      <c r="D21" s="47"/>
    </row>
    <row r="22" spans="1:4" ht="30" customHeight="1" thickBot="1" x14ac:dyDescent="0.3">
      <c r="A22" s="9"/>
      <c r="B22" s="10" t="str">
        <f>ConvNumberLetter(D19,1)</f>
        <v>zéro Euro zéro Cent</v>
      </c>
      <c r="C22" s="11"/>
      <c r="D22" s="48"/>
    </row>
    <row r="23" spans="1:4" ht="24.95" customHeight="1" thickTop="1" x14ac:dyDescent="0.25">
      <c r="A23" s="75"/>
      <c r="B23" s="4" t="s">
        <v>36</v>
      </c>
      <c r="C23" s="12"/>
      <c r="D23" s="49"/>
    </row>
    <row r="24" spans="1:4" x14ac:dyDescent="0.25">
      <c r="A24" s="5" t="s">
        <v>37</v>
      </c>
      <c r="B24" s="6" t="s">
        <v>69</v>
      </c>
      <c r="C24" s="8" t="s">
        <v>10</v>
      </c>
      <c r="D24" s="46">
        <v>0</v>
      </c>
    </row>
    <row r="25" spans="1:4" ht="81" x14ac:dyDescent="0.25">
      <c r="A25" s="5"/>
      <c r="B25" s="7" t="s">
        <v>70</v>
      </c>
      <c r="C25" s="8"/>
      <c r="D25" s="47"/>
    </row>
    <row r="26" spans="1:4" x14ac:dyDescent="0.25">
      <c r="A26" s="5"/>
      <c r="B26" s="8" t="str">
        <f>IF(C24="ft","Le forfait",IF(C24="u","L'unité",IF(C24="m²","Le mètre carré",IF(C24="m³","Le mètre cube",IF(C24="m","Le mètre",IF(C24="j","Le jour",IF(C24="t","La tonne",Erreur)))))))</f>
        <v>L'unité</v>
      </c>
      <c r="C26" s="8"/>
      <c r="D26" s="47"/>
    </row>
    <row r="27" spans="1:4" ht="30" customHeight="1" thickBot="1" x14ac:dyDescent="0.3">
      <c r="A27" s="9"/>
      <c r="B27" s="10" t="str">
        <f>ConvNumberLetter(D24,1)</f>
        <v>zéro Euro zéro Cent</v>
      </c>
      <c r="C27" s="11"/>
      <c r="D27" s="48"/>
    </row>
    <row r="28" spans="1:4" ht="24.95" customHeight="1" thickTop="1" x14ac:dyDescent="0.25">
      <c r="A28" s="78"/>
      <c r="B28" s="4" t="s">
        <v>71</v>
      </c>
      <c r="C28" s="12"/>
      <c r="D28" s="49"/>
    </row>
    <row r="29" spans="1:4" ht="24.95" customHeight="1" x14ac:dyDescent="0.25">
      <c r="A29" s="5" t="s">
        <v>72</v>
      </c>
      <c r="B29" s="6" t="s">
        <v>73</v>
      </c>
      <c r="C29" s="8"/>
      <c r="D29" s="46"/>
    </row>
    <row r="30" spans="1:4" ht="24.95" customHeight="1" x14ac:dyDescent="0.25">
      <c r="A30" s="5"/>
      <c r="B30" s="79" t="s">
        <v>74</v>
      </c>
      <c r="C30" s="8"/>
      <c r="D30" s="47"/>
    </row>
    <row r="31" spans="1:4" ht="24.95" customHeight="1" x14ac:dyDescent="0.25">
      <c r="A31" s="5" t="s">
        <v>75</v>
      </c>
      <c r="B31" s="6" t="s">
        <v>76</v>
      </c>
      <c r="C31" s="8" t="s">
        <v>9</v>
      </c>
      <c r="D31" s="46">
        <v>0</v>
      </c>
    </row>
    <row r="32" spans="1:4" ht="24.95" customHeight="1" x14ac:dyDescent="0.25">
      <c r="A32" s="5"/>
      <c r="B32" s="8" t="str">
        <f>IF(C31="ft","Le forfait",IF(C31="u","L'unité",IF(C31="m²","Le mètre carré",IF(C31="m³","Le mètre cube",IF(C31="m","Le mètre",IF(C31="j","Le jour",Erreur))))))</f>
        <v>Le mètre cube</v>
      </c>
      <c r="C32" s="8"/>
      <c r="D32" s="47"/>
    </row>
    <row r="33" spans="1:4" ht="24.95" customHeight="1" x14ac:dyDescent="0.25">
      <c r="A33" s="9"/>
      <c r="B33" s="10" t="str">
        <f>ConvNumberLetter(D31,1)</f>
        <v>zéro Euro zéro Cent</v>
      </c>
      <c r="C33" s="11"/>
      <c r="D33" s="48"/>
    </row>
    <row r="34" spans="1:4" ht="28.5" x14ac:dyDescent="0.25">
      <c r="A34" s="60" t="s">
        <v>100</v>
      </c>
      <c r="B34" s="61" t="s">
        <v>45</v>
      </c>
      <c r="C34" s="8" t="s">
        <v>8</v>
      </c>
      <c r="D34" s="46">
        <v>0</v>
      </c>
    </row>
    <row r="35" spans="1:4" ht="283.5" x14ac:dyDescent="0.25">
      <c r="A35" s="5"/>
      <c r="B35" s="7" t="s">
        <v>46</v>
      </c>
      <c r="C35" s="8"/>
      <c r="D35" s="47"/>
    </row>
    <row r="36" spans="1:4" x14ac:dyDescent="0.25">
      <c r="A36" s="5"/>
      <c r="B36" s="8" t="str">
        <f>IF(C34="ft","Le forfait",IF(C34="u","L'unité",IF(C34="m²","Le mètre carré",IF(C34="m³","Le mètre cube",IF(C34="m","Le mètre",IF(C34="j","Le jour",IF(C34="t","La tonne",Erreur)))))))</f>
        <v>Le mètre carré</v>
      </c>
      <c r="C36" s="8"/>
      <c r="D36" s="47"/>
    </row>
    <row r="37" spans="1:4" ht="30" customHeight="1" x14ac:dyDescent="0.25">
      <c r="A37" s="9"/>
      <c r="B37" s="10" t="str">
        <f>ConvNumberLetter(D34,1)</f>
        <v>zéro Euro zéro Cent</v>
      </c>
      <c r="C37" s="11"/>
      <c r="D37" s="48"/>
    </row>
    <row r="38" spans="1:4" ht="30" customHeight="1" x14ac:dyDescent="0.25">
      <c r="A38" s="5" t="s">
        <v>83</v>
      </c>
      <c r="B38" s="6" t="s">
        <v>78</v>
      </c>
      <c r="C38" s="8"/>
      <c r="D38" s="46"/>
    </row>
    <row r="39" spans="1:4" ht="405" x14ac:dyDescent="0.25">
      <c r="A39" s="5"/>
      <c r="B39" s="79" t="s">
        <v>79</v>
      </c>
      <c r="C39" s="8"/>
      <c r="D39" s="47"/>
    </row>
    <row r="40" spans="1:4" ht="30" customHeight="1" x14ac:dyDescent="0.25">
      <c r="A40" s="5" t="s">
        <v>84</v>
      </c>
      <c r="B40" s="40" t="s">
        <v>86</v>
      </c>
      <c r="C40" s="8" t="s">
        <v>8</v>
      </c>
      <c r="D40" s="46">
        <v>0</v>
      </c>
    </row>
    <row r="41" spans="1:4" x14ac:dyDescent="0.25">
      <c r="A41" s="5"/>
      <c r="B41" s="8" t="str">
        <f>IF(C40="ft","Le forfait",IF(C40="u","L'unité",IF(C40="m²","Le mètre carré",IF(C40="m³","Le mètre cube",IF(C40="m","Le mètre",IF(C40="j","Le jour",Erreur))))))</f>
        <v>Le mètre carré</v>
      </c>
      <c r="C41" s="8"/>
      <c r="D41" s="47"/>
    </row>
    <row r="42" spans="1:4" ht="30" customHeight="1" x14ac:dyDescent="0.25">
      <c r="A42" s="5"/>
      <c r="B42" s="71" t="str">
        <f>ConvNumberLetter(D40,1)</f>
        <v>zéro Euro zéro Cent</v>
      </c>
      <c r="C42" s="8"/>
      <c r="D42" s="47"/>
    </row>
    <row r="43" spans="1:4" ht="30" customHeight="1" x14ac:dyDescent="0.25">
      <c r="A43" s="5" t="s">
        <v>85</v>
      </c>
      <c r="B43" s="40" t="s">
        <v>87</v>
      </c>
      <c r="C43" s="8" t="s">
        <v>8</v>
      </c>
      <c r="D43" s="46">
        <v>0</v>
      </c>
    </row>
    <row r="44" spans="1:4" x14ac:dyDescent="0.25">
      <c r="A44" s="5"/>
      <c r="B44" s="8" t="str">
        <f>IF(C43="ft","Le forfait",IF(C43="u","L'unité",IF(C43="m²","Le mètre carré",IF(C43="m³","Le mètre cube",IF(C43="m","Le mètre",IF(C43="j","Le jour",Erreur))))))</f>
        <v>Le mètre carré</v>
      </c>
      <c r="C44" s="8"/>
      <c r="D44" s="47"/>
    </row>
    <row r="45" spans="1:4" ht="30" customHeight="1" x14ac:dyDescent="0.25">
      <c r="A45" s="5"/>
      <c r="B45" s="71" t="str">
        <f>ConvNumberLetter(D43,1)</f>
        <v>zéro Euro zéro Cent</v>
      </c>
      <c r="C45" s="8"/>
      <c r="D45" s="47"/>
    </row>
    <row r="46" spans="1:4" ht="30" customHeight="1" x14ac:dyDescent="0.25">
      <c r="A46" s="5" t="s">
        <v>88</v>
      </c>
      <c r="B46" s="40" t="s">
        <v>97</v>
      </c>
      <c r="C46" s="8" t="s">
        <v>8</v>
      </c>
      <c r="D46" s="46">
        <v>0</v>
      </c>
    </row>
    <row r="47" spans="1:4" x14ac:dyDescent="0.25">
      <c r="A47" s="5"/>
      <c r="B47" s="8" t="str">
        <f>IF(C46="ft","Le forfait",IF(C46="u","L'unité",IF(C46="m²","Le mètre carré",IF(C46="m³","Le mètre cube",IF(C46="m","Le mètre",IF(C46="j","Le jour",Erreur))))))</f>
        <v>Le mètre carré</v>
      </c>
      <c r="C47" s="8"/>
      <c r="D47" s="47"/>
    </row>
    <row r="48" spans="1:4" ht="30" customHeight="1" x14ac:dyDescent="0.25">
      <c r="A48" s="5"/>
      <c r="B48" s="71" t="str">
        <f>ConvNumberLetter(D46,1)</f>
        <v>zéro Euro zéro Cent</v>
      </c>
      <c r="C48" s="8"/>
      <c r="D48" s="47"/>
    </row>
    <row r="49" spans="1:4" ht="30" customHeight="1" x14ac:dyDescent="0.25">
      <c r="A49" s="5" t="s">
        <v>98</v>
      </c>
      <c r="B49" s="40" t="s">
        <v>89</v>
      </c>
      <c r="C49" s="8" t="s">
        <v>8</v>
      </c>
      <c r="D49" s="46">
        <v>0</v>
      </c>
    </row>
    <row r="50" spans="1:4" ht="30" customHeight="1" x14ac:dyDescent="0.25">
      <c r="A50" s="5"/>
      <c r="B50" s="79" t="s">
        <v>81</v>
      </c>
      <c r="C50" s="8"/>
      <c r="D50" s="46"/>
    </row>
    <row r="51" spans="1:4" x14ac:dyDescent="0.25">
      <c r="A51" s="5"/>
      <c r="B51" s="8" t="str">
        <f>IF(C49="ft","Le forfait",IF(C49="u","L'unité",IF(C49="m²","Le mètre carré",IF(C49="m³","Le mètre cube",IF(C49="m","Le mètre",IF(C49="j","Le jour",Erreur))))))</f>
        <v>Le mètre carré</v>
      </c>
      <c r="C51" s="8"/>
      <c r="D51" s="47"/>
    </row>
    <row r="52" spans="1:4" ht="30" customHeight="1" x14ac:dyDescent="0.25">
      <c r="A52" s="9"/>
      <c r="B52" s="10" t="str">
        <f>ConvNumberLetter(D49,1)</f>
        <v>zéro Euro zéro Cent</v>
      </c>
      <c r="C52" s="11"/>
      <c r="D52" s="48"/>
    </row>
    <row r="53" spans="1:4" ht="30" customHeight="1" x14ac:dyDescent="0.25">
      <c r="A53" s="5" t="s">
        <v>90</v>
      </c>
      <c r="B53" s="40" t="s">
        <v>91</v>
      </c>
      <c r="C53" s="8"/>
      <c r="D53" s="46"/>
    </row>
    <row r="54" spans="1:4" ht="189" x14ac:dyDescent="0.25">
      <c r="A54" s="5"/>
      <c r="B54" s="79" t="s">
        <v>92</v>
      </c>
      <c r="C54" s="8"/>
      <c r="D54" s="47"/>
    </row>
    <row r="55" spans="1:4" ht="30" customHeight="1" x14ac:dyDescent="0.25">
      <c r="A55" s="5" t="s">
        <v>93</v>
      </c>
      <c r="B55" s="40" t="s">
        <v>94</v>
      </c>
      <c r="C55" s="8" t="s">
        <v>8</v>
      </c>
      <c r="D55" s="46">
        <v>0</v>
      </c>
    </row>
    <row r="56" spans="1:4" x14ac:dyDescent="0.25">
      <c r="A56" s="5"/>
      <c r="B56" s="8" t="str">
        <f>IF(C55="ft","Le forfait",IF(C55="u","L'unité",IF(C55="m²","Le mètre carré",IF(C55="m³","Le mètre cube",IF(C55="m","Le mètre",IF(C55="j","Le jour",Erreur))))))</f>
        <v>Le mètre carré</v>
      </c>
      <c r="C56" s="8"/>
      <c r="D56" s="47"/>
    </row>
    <row r="57" spans="1:4" ht="30" customHeight="1" x14ac:dyDescent="0.25">
      <c r="A57" s="5"/>
      <c r="B57" s="71" t="str">
        <f>ConvNumberLetter(D55,1)</f>
        <v>zéro Euro zéro Cent</v>
      </c>
      <c r="C57" s="8"/>
      <c r="D57" s="47"/>
    </row>
    <row r="58" spans="1:4" ht="30" customHeight="1" x14ac:dyDescent="0.25">
      <c r="A58" s="5" t="s">
        <v>95</v>
      </c>
      <c r="B58" s="40" t="s">
        <v>96</v>
      </c>
      <c r="C58" s="8" t="s">
        <v>8</v>
      </c>
      <c r="D58" s="46">
        <v>0</v>
      </c>
    </row>
    <row r="59" spans="1:4" x14ac:dyDescent="0.25">
      <c r="A59" s="5"/>
      <c r="B59" s="8" t="str">
        <f>IF(C58="ft","Le forfait",IF(C58="u","L'unité",IF(C58="m²","Le mètre carré",IF(C58="m³","Le mètre cube",IF(C58="m","Le mètre",IF(C58="j","Le jour",Erreur))))))</f>
        <v>Le mètre carré</v>
      </c>
      <c r="C59" s="8"/>
      <c r="D59" s="47"/>
    </row>
    <row r="60" spans="1:4" ht="30" customHeight="1" x14ac:dyDescent="0.25">
      <c r="A60" s="5"/>
      <c r="B60" s="71" t="str">
        <f>ConvNumberLetter(D58,1)</f>
        <v>zéro Euro zéro Cent</v>
      </c>
      <c r="C60" s="8"/>
      <c r="D60" s="47"/>
    </row>
    <row r="61" spans="1:4" x14ac:dyDescent="0.25">
      <c r="A61" s="5" t="s">
        <v>77</v>
      </c>
      <c r="B61" s="6" t="s">
        <v>39</v>
      </c>
      <c r="C61" s="8"/>
      <c r="D61" s="46"/>
    </row>
    <row r="62" spans="1:4" x14ac:dyDescent="0.25">
      <c r="A62" s="5" t="s">
        <v>80</v>
      </c>
      <c r="B62" s="6" t="s">
        <v>43</v>
      </c>
      <c r="C62" s="8" t="s">
        <v>10</v>
      </c>
      <c r="D62" s="46">
        <v>0</v>
      </c>
    </row>
    <row r="63" spans="1:4" ht="216" x14ac:dyDescent="0.25">
      <c r="A63" s="5"/>
      <c r="B63" s="7" t="s">
        <v>44</v>
      </c>
      <c r="C63" s="8"/>
      <c r="D63" s="46"/>
    </row>
    <row r="64" spans="1:4" x14ac:dyDescent="0.25">
      <c r="A64" s="5"/>
      <c r="B64" s="8" t="str">
        <f>IF(C62="ft","Le forfait",IF(C62="u","L'unité",IF(C62="m²","Le mètre carré",IF(C62="m³","Le mètre cube",IF(C62="m","Le mètre",IF(C62="j","Le jour",IF(C62="t","La tonne",Erreur)))))))</f>
        <v>L'unité</v>
      </c>
      <c r="C64" s="8"/>
      <c r="D64" s="47"/>
    </row>
    <row r="65" spans="1:4" ht="30" customHeight="1" x14ac:dyDescent="0.25">
      <c r="A65" s="9"/>
      <c r="B65" s="10" t="str">
        <f>ConvNumberLetter(D62,1)</f>
        <v>zéro Euro zéro Cent</v>
      </c>
      <c r="C65" s="11"/>
      <c r="D65" s="48"/>
    </row>
    <row r="66" spans="1:4" x14ac:dyDescent="0.25">
      <c r="A66" s="5" t="s">
        <v>82</v>
      </c>
      <c r="B66" s="6" t="s">
        <v>40</v>
      </c>
      <c r="C66" s="8" t="s">
        <v>10</v>
      </c>
      <c r="D66" s="46">
        <v>0</v>
      </c>
    </row>
    <row r="67" spans="1:4" ht="256.5" x14ac:dyDescent="0.25">
      <c r="A67" s="5"/>
      <c r="B67" s="7" t="s">
        <v>63</v>
      </c>
      <c r="C67" s="8"/>
      <c r="D67" s="46"/>
    </row>
    <row r="68" spans="1:4" x14ac:dyDescent="0.25">
      <c r="A68" s="5"/>
      <c r="B68" s="8" t="str">
        <f>IF(C66="ft","Le forfait",IF(C66="u","L'unité",IF(C66="m²","Le mètre carré",IF(C66="m³","Le mètre cube",IF(C66="m","Le mètre",IF(C66="j","Le jour",IF(C66="t","La tonne",Erreur)))))))</f>
        <v>L'unité</v>
      </c>
      <c r="C68" s="8"/>
      <c r="D68" s="47"/>
    </row>
    <row r="69" spans="1:4" ht="30" customHeight="1" x14ac:dyDescent="0.25">
      <c r="A69" s="9"/>
      <c r="B69" s="10" t="str">
        <f>ConvNumberLetter(D66,1)</f>
        <v>zéro Euro zéro Cent</v>
      </c>
      <c r="C69" s="11"/>
      <c r="D69" s="48"/>
    </row>
    <row r="70" spans="1:4" ht="30" customHeight="1" x14ac:dyDescent="0.25">
      <c r="A70" s="60" t="s">
        <v>130</v>
      </c>
      <c r="B70" s="61" t="s">
        <v>131</v>
      </c>
      <c r="C70" s="8" t="s">
        <v>8</v>
      </c>
      <c r="D70" s="46">
        <v>0</v>
      </c>
    </row>
    <row r="71" spans="1:4" ht="243" x14ac:dyDescent="0.25">
      <c r="A71" s="5"/>
      <c r="B71" s="79" t="s">
        <v>132</v>
      </c>
      <c r="C71" s="8"/>
      <c r="D71" s="47"/>
    </row>
    <row r="72" spans="1:4" ht="30" customHeight="1" x14ac:dyDescent="0.25">
      <c r="A72" s="5"/>
      <c r="B72" s="8" t="str">
        <f>IF(C70="ft","Le forfait",IF(C70="u","L'unité",IF(C70="m²","Le mètre carré",IF(C70="m³","Le mètre cube",IF(C70="m","Le mètre",IF(C70="j","Le jour",IF(C70="t","La tonne",Erreur)))))))</f>
        <v>Le mètre carré</v>
      </c>
      <c r="C72" s="8"/>
      <c r="D72" s="47"/>
    </row>
    <row r="73" spans="1:4" ht="30" customHeight="1" thickBot="1" x14ac:dyDescent="0.3">
      <c r="A73" s="9"/>
      <c r="B73" s="10" t="str">
        <f>ConvNumberLetter(D70,1)</f>
        <v>zéro Euro zéro Cent</v>
      </c>
      <c r="C73" s="11"/>
      <c r="D73" s="48"/>
    </row>
    <row r="74" spans="1:4" ht="24.95" customHeight="1" thickTop="1" x14ac:dyDescent="0.25">
      <c r="A74" s="3"/>
      <c r="B74" s="4" t="s">
        <v>99</v>
      </c>
      <c r="C74" s="12"/>
      <c r="D74" s="49"/>
    </row>
    <row r="75" spans="1:4" ht="24.95" customHeight="1" x14ac:dyDescent="0.25">
      <c r="A75" s="5" t="s">
        <v>103</v>
      </c>
      <c r="B75" s="6" t="s">
        <v>102</v>
      </c>
      <c r="C75" s="8"/>
      <c r="D75" s="46"/>
    </row>
    <row r="76" spans="1:4" ht="135" x14ac:dyDescent="0.25">
      <c r="A76" s="5"/>
      <c r="B76" s="7" t="s">
        <v>123</v>
      </c>
      <c r="C76" s="8"/>
      <c r="D76" s="47"/>
    </row>
    <row r="77" spans="1:4" x14ac:dyDescent="0.25">
      <c r="A77" s="5" t="s">
        <v>104</v>
      </c>
      <c r="B77" s="6" t="s">
        <v>106</v>
      </c>
      <c r="C77" s="8" t="s">
        <v>10</v>
      </c>
      <c r="D77" s="46">
        <v>0</v>
      </c>
    </row>
    <row r="78" spans="1:4" ht="40.5" x14ac:dyDescent="0.25">
      <c r="A78" s="5"/>
      <c r="B78" s="72" t="s">
        <v>105</v>
      </c>
      <c r="C78" s="8"/>
      <c r="D78" s="46"/>
    </row>
    <row r="79" spans="1:4" x14ac:dyDescent="0.25">
      <c r="A79" s="5"/>
      <c r="B79" s="8" t="str">
        <f>IF(C77="ft","Le forfait",IF(C77="u","L'unité",IF(C77="m²","Le mètre carré",IF(C77="m³","Le mètre cube",IF(C77="m","Le mètre",IF(C77="j","Le jour",IF(C77="t","La tonne",Erreur)))))))</f>
        <v>L'unité</v>
      </c>
      <c r="C79" s="8"/>
      <c r="D79" s="47"/>
    </row>
    <row r="80" spans="1:4" ht="30" customHeight="1" x14ac:dyDescent="0.25">
      <c r="A80" s="5"/>
      <c r="B80" s="71" t="str">
        <f>ConvNumberLetter(D77,1)</f>
        <v>zéro Euro zéro Cent</v>
      </c>
      <c r="C80" s="8"/>
      <c r="D80" s="47"/>
    </row>
    <row r="81" spans="1:4" x14ac:dyDescent="0.25">
      <c r="A81" s="5" t="s">
        <v>107</v>
      </c>
      <c r="B81" s="6" t="s">
        <v>108</v>
      </c>
      <c r="C81" s="8" t="s">
        <v>10</v>
      </c>
      <c r="D81" s="46">
        <v>0</v>
      </c>
    </row>
    <row r="82" spans="1:4" x14ac:dyDescent="0.25">
      <c r="A82" s="5"/>
      <c r="B82" s="72" t="s">
        <v>109</v>
      </c>
      <c r="C82" s="8"/>
      <c r="D82" s="46"/>
    </row>
    <row r="83" spans="1:4" x14ac:dyDescent="0.25">
      <c r="A83" s="5"/>
      <c r="B83" s="8" t="str">
        <f>IF(C81="ft","Le forfait",IF(C81="u","L'unité",IF(C81="m²","Le mètre carré",IF(C81="m³","Le mètre cube",IF(C81="m","Le mètre",IF(C81="j","Le jour",IF(C81="t","La tonne",Erreur)))))))</f>
        <v>L'unité</v>
      </c>
      <c r="C83" s="8"/>
      <c r="D83" s="47"/>
    </row>
    <row r="84" spans="1:4" ht="30" customHeight="1" x14ac:dyDescent="0.25">
      <c r="A84" s="5"/>
      <c r="B84" s="71" t="str">
        <f>ConvNumberLetter(D81,1)</f>
        <v>zéro Euro zéro Cent</v>
      </c>
      <c r="C84" s="8"/>
      <c r="D84" s="47"/>
    </row>
    <row r="85" spans="1:4" x14ac:dyDescent="0.25">
      <c r="A85" s="5" t="s">
        <v>110</v>
      </c>
      <c r="B85" s="6" t="s">
        <v>111</v>
      </c>
      <c r="C85" s="8" t="s">
        <v>10</v>
      </c>
      <c r="D85" s="46">
        <v>0</v>
      </c>
    </row>
    <row r="86" spans="1:4" ht="40.5" x14ac:dyDescent="0.25">
      <c r="A86" s="5"/>
      <c r="B86" s="72" t="s">
        <v>112</v>
      </c>
      <c r="C86" s="8"/>
      <c r="D86" s="46"/>
    </row>
    <row r="87" spans="1:4" x14ac:dyDescent="0.25">
      <c r="A87" s="5"/>
      <c r="B87" s="8" t="str">
        <f>IF(C85="ft","Le forfait",IF(C85="u","L'unité",IF(C85="m²","Le mètre carré",IF(C85="m³","Le mètre cube",IF(C85="m","Le mètre",IF(C85="j","Le jour",IF(C85="t","La tonne",Erreur)))))))</f>
        <v>L'unité</v>
      </c>
      <c r="C87" s="8"/>
      <c r="D87" s="47"/>
    </row>
    <row r="88" spans="1:4" ht="30" customHeight="1" x14ac:dyDescent="0.25">
      <c r="A88" s="5"/>
      <c r="B88" s="71" t="str">
        <f>ConvNumberLetter(D85,1)</f>
        <v>zéro Euro zéro Cent</v>
      </c>
      <c r="C88" s="8"/>
      <c r="D88" s="47"/>
    </row>
    <row r="89" spans="1:4" x14ac:dyDescent="0.25">
      <c r="A89" s="5" t="s">
        <v>113</v>
      </c>
      <c r="B89" s="6" t="s">
        <v>114</v>
      </c>
      <c r="C89" s="8" t="s">
        <v>10</v>
      </c>
      <c r="D89" s="46">
        <v>0</v>
      </c>
    </row>
    <row r="90" spans="1:4" ht="54" x14ac:dyDescent="0.25">
      <c r="A90" s="5"/>
      <c r="B90" s="72" t="s">
        <v>115</v>
      </c>
      <c r="C90" s="8"/>
      <c r="D90" s="46"/>
    </row>
    <row r="91" spans="1:4" x14ac:dyDescent="0.25">
      <c r="A91" s="5"/>
      <c r="B91" s="8" t="str">
        <f>IF(C89="ft","Le forfait",IF(C89="u","L'unité",IF(C89="m²","Le mètre carré",IF(C89="m³","Le mètre cube",IF(C89="m","Le mètre",IF(C89="j","Le jour",IF(C89="t","La tonne",Erreur)))))))</f>
        <v>L'unité</v>
      </c>
      <c r="C91" s="8"/>
      <c r="D91" s="47"/>
    </row>
    <row r="92" spans="1:4" ht="30" customHeight="1" x14ac:dyDescent="0.25">
      <c r="A92" s="5"/>
      <c r="B92" s="71" t="str">
        <f>ConvNumberLetter(D89,1)</f>
        <v>zéro Euro zéro Cent</v>
      </c>
      <c r="C92" s="8"/>
      <c r="D92" s="47"/>
    </row>
    <row r="93" spans="1:4" x14ac:dyDescent="0.25">
      <c r="A93" s="5" t="s">
        <v>116</v>
      </c>
      <c r="B93" s="6" t="s">
        <v>117</v>
      </c>
      <c r="C93" s="8" t="s">
        <v>10</v>
      </c>
      <c r="D93" s="46">
        <v>0</v>
      </c>
    </row>
    <row r="94" spans="1:4" x14ac:dyDescent="0.25">
      <c r="A94" s="5"/>
      <c r="B94" s="72" t="s">
        <v>121</v>
      </c>
      <c r="C94" s="8"/>
      <c r="D94" s="46"/>
    </row>
    <row r="95" spans="1:4" x14ac:dyDescent="0.25">
      <c r="A95" s="5"/>
      <c r="B95" s="8" t="str">
        <f>IF(C93="ft","Le forfait",IF(C93="u","L'unité",IF(C93="m²","Le mètre carré",IF(C93="m³","Le mètre cube",IF(C93="m","Le mètre",IF(C93="j","Le jour",IF(C93="t","La tonne",Erreur)))))))</f>
        <v>L'unité</v>
      </c>
      <c r="C95" s="8"/>
      <c r="D95" s="47"/>
    </row>
    <row r="96" spans="1:4" ht="30" customHeight="1" x14ac:dyDescent="0.25">
      <c r="A96" s="5"/>
      <c r="B96" s="71" t="str">
        <f>ConvNumberLetter(D93,1)</f>
        <v>zéro Euro zéro Cent</v>
      </c>
      <c r="C96" s="8"/>
      <c r="D96" s="47"/>
    </row>
    <row r="97" spans="1:4" ht="30" customHeight="1" x14ac:dyDescent="0.25">
      <c r="A97" s="5" t="s">
        <v>118</v>
      </c>
      <c r="B97" s="6" t="s">
        <v>119</v>
      </c>
      <c r="C97" s="8" t="s">
        <v>10</v>
      </c>
      <c r="D97" s="46">
        <v>0</v>
      </c>
    </row>
    <row r="98" spans="1:4" ht="27" x14ac:dyDescent="0.25">
      <c r="A98" s="5"/>
      <c r="B98" s="72" t="s">
        <v>120</v>
      </c>
      <c r="C98" s="8"/>
      <c r="D98" s="46"/>
    </row>
    <row r="99" spans="1:4" x14ac:dyDescent="0.25">
      <c r="A99" s="5"/>
      <c r="B99" s="8" t="str">
        <f>IF(C97="ft","Le forfait",IF(C97="u","L'unité",IF(C97="m²","Le mètre carré",IF(C97="m³","Le mètre cube",IF(C97="m","Le mètre",IF(C97="j","Le jour",IF(C97="t","La tonne",Erreur)))))))</f>
        <v>L'unité</v>
      </c>
      <c r="C99" s="8"/>
      <c r="D99" s="47"/>
    </row>
    <row r="100" spans="1:4" ht="30" customHeight="1" x14ac:dyDescent="0.25">
      <c r="A100" s="5"/>
      <c r="B100" s="71" t="str">
        <f>ConvNumberLetter(D97,1)</f>
        <v>zéro Euro zéro Cent</v>
      </c>
      <c r="C100" s="8"/>
      <c r="D100" s="47"/>
    </row>
    <row r="101" spans="1:4" ht="28.5" x14ac:dyDescent="0.25">
      <c r="A101" s="60" t="s">
        <v>122</v>
      </c>
      <c r="B101" s="40" t="s">
        <v>126</v>
      </c>
      <c r="C101" s="8" t="s">
        <v>10</v>
      </c>
      <c r="D101" s="46">
        <v>0</v>
      </c>
    </row>
    <row r="102" spans="1:4" ht="135" x14ac:dyDescent="0.25">
      <c r="A102" s="5"/>
      <c r="B102" s="69" t="s">
        <v>124</v>
      </c>
      <c r="C102" s="8"/>
      <c r="D102" s="47"/>
    </row>
    <row r="103" spans="1:4" x14ac:dyDescent="0.25">
      <c r="A103" s="5"/>
      <c r="B103" s="8" t="str">
        <f>IF(C101="ft","Le forfait",IF(C101="u","L'unité",IF(C101="m²","Le mètre carré",IF(C101="m³","Le mètre cube",IF(C101="m","Le mètre",IF(C101="j","Le jour",IF(C101="t","La tonne",Erreur)))))))</f>
        <v>L'unité</v>
      </c>
      <c r="C103" s="8"/>
      <c r="D103" s="47"/>
    </row>
    <row r="104" spans="1:4" x14ac:dyDescent="0.25">
      <c r="A104" s="9"/>
      <c r="B104" s="10" t="str">
        <f>ConvNumberLetter(D101,1)</f>
        <v>zéro Euro zéro Cent</v>
      </c>
      <c r="C104" s="11"/>
      <c r="D104" s="48"/>
    </row>
    <row r="105" spans="1:4" ht="28.5" x14ac:dyDescent="0.25">
      <c r="A105" s="60" t="s">
        <v>125</v>
      </c>
      <c r="B105" s="40" t="s">
        <v>127</v>
      </c>
      <c r="C105" s="8" t="s">
        <v>10</v>
      </c>
      <c r="D105" s="46">
        <v>0</v>
      </c>
    </row>
    <row r="106" spans="1:4" ht="135" x14ac:dyDescent="0.25">
      <c r="A106" s="5"/>
      <c r="B106" s="79" t="s">
        <v>128</v>
      </c>
      <c r="C106" s="8"/>
      <c r="D106" s="47"/>
    </row>
    <row r="107" spans="1:4" x14ac:dyDescent="0.25">
      <c r="A107" s="5"/>
      <c r="B107" s="8" t="str">
        <f>IF(C105="ft","Le forfait",IF(C105="u","L'unité",IF(C105="m²","Le mètre carré",IF(C105="m³","Le mètre cube",IF(C105="m","Le mètre",IF(C105="j","Le jour",IF(C105="t","La tonne",Erreur)))))))</f>
        <v>L'unité</v>
      </c>
      <c r="C107" s="8"/>
      <c r="D107" s="47"/>
    </row>
    <row r="108" spans="1:4" ht="15.75" thickBot="1" x14ac:dyDescent="0.3">
      <c r="A108" s="9"/>
      <c r="B108" s="10" t="str">
        <f>ConvNumberLetter(D105,1)</f>
        <v>zéro Euro zéro Cent</v>
      </c>
      <c r="C108" s="11"/>
      <c r="D108" s="48"/>
    </row>
    <row r="109" spans="1:4" ht="24.95" customHeight="1" thickTop="1" x14ac:dyDescent="0.25">
      <c r="A109" s="3"/>
      <c r="B109" s="4" t="s">
        <v>11</v>
      </c>
      <c r="C109" s="12"/>
      <c r="D109" s="49"/>
    </row>
    <row r="110" spans="1:4" x14ac:dyDescent="0.25">
      <c r="A110" s="5" t="s">
        <v>12</v>
      </c>
      <c r="B110" s="6" t="s">
        <v>13</v>
      </c>
      <c r="C110" s="8" t="s">
        <v>6</v>
      </c>
      <c r="D110" s="46">
        <v>0</v>
      </c>
    </row>
    <row r="111" spans="1:4" ht="40.5" x14ac:dyDescent="0.25">
      <c r="A111" s="5"/>
      <c r="B111" s="7" t="s">
        <v>14</v>
      </c>
      <c r="C111" s="8"/>
      <c r="D111" s="14"/>
    </row>
    <row r="112" spans="1:4" x14ac:dyDescent="0.25">
      <c r="A112" s="5"/>
      <c r="B112" s="8" t="str">
        <f>IF(C110="ft","Le forfait",IF(C110="u","L'unité",IF(C110="m²","Le mètre carré",IF(C110="m³","Le mètre cube",IF(C110="m","Le mètre",IF(C110="t","La tonne",IF(C110="j","Le jour",IF(C110="t","La tonne",Erreur))))))))</f>
        <v>Le forfait</v>
      </c>
      <c r="C112" s="8"/>
      <c r="D112" s="14"/>
    </row>
    <row r="113" spans="1:4" ht="30" customHeight="1" x14ac:dyDescent="0.25">
      <c r="A113" s="9"/>
      <c r="B113" s="10" t="str">
        <f>ConvNumberLetter(D110,1)</f>
        <v>zéro Euro zéro Cent</v>
      </c>
      <c r="C113" s="11"/>
      <c r="D113" s="73"/>
    </row>
    <row r="114" spans="1:4" x14ac:dyDescent="0.25">
      <c r="A114" s="5" t="s">
        <v>50</v>
      </c>
      <c r="B114" s="6" t="s">
        <v>61</v>
      </c>
      <c r="C114" s="8" t="s">
        <v>10</v>
      </c>
      <c r="D114" s="46">
        <v>0</v>
      </c>
    </row>
    <row r="115" spans="1:4" ht="270" x14ac:dyDescent="0.25">
      <c r="A115" s="5"/>
      <c r="B115" s="74" t="s">
        <v>62</v>
      </c>
      <c r="C115" s="8"/>
      <c r="D115" s="47"/>
    </row>
    <row r="116" spans="1:4" x14ac:dyDescent="0.25">
      <c r="A116" s="5"/>
      <c r="B116" s="8" t="str">
        <f>IF(C114="ft","Le forfait",IF(C114="u","L'unité",IF(C114="m²","Le mètre carré",IF(C114="m³","Le mètre cube",IF(C114="m","Le mètre",Erreur)))))</f>
        <v>L'unité</v>
      </c>
      <c r="C116" s="8"/>
      <c r="D116" s="47"/>
    </row>
    <row r="117" spans="1:4" ht="30" customHeight="1" thickBot="1" x14ac:dyDescent="0.3">
      <c r="A117" s="62"/>
      <c r="B117" s="63" t="str">
        <f>ConvNumberLetter(D114,1)</f>
        <v>zéro Euro zéro Cent</v>
      </c>
      <c r="C117" s="64"/>
      <c r="D117" s="81"/>
    </row>
    <row r="118" spans="1:4" ht="15.75" thickTop="1" x14ac:dyDescent="0.25">
      <c r="D118" s="65"/>
    </row>
    <row r="119" spans="1:4" x14ac:dyDescent="0.25">
      <c r="D119" s="65"/>
    </row>
    <row r="120" spans="1:4" x14ac:dyDescent="0.25">
      <c r="A120" s="17" t="s">
        <v>26</v>
      </c>
      <c r="B120" s="18"/>
      <c r="C120" s="15"/>
      <c r="D120" s="15"/>
    </row>
    <row r="121" spans="1:4" x14ac:dyDescent="0.25">
      <c r="A121" s="17" t="s">
        <v>27</v>
      </c>
      <c r="B121" s="19"/>
      <c r="C121" s="15"/>
      <c r="D121" s="15"/>
    </row>
    <row r="122" spans="1:4" x14ac:dyDescent="0.25">
      <c r="A122" s="18"/>
      <c r="B122" s="18"/>
      <c r="C122" s="15"/>
      <c r="D122" s="15"/>
    </row>
    <row r="123" spans="1:4" x14ac:dyDescent="0.25">
      <c r="A123" s="18" t="s">
        <v>28</v>
      </c>
      <c r="B123" s="18"/>
      <c r="C123" s="15"/>
      <c r="D123" s="15"/>
    </row>
    <row r="124" spans="1:4" x14ac:dyDescent="0.25">
      <c r="A124" s="15"/>
      <c r="B124" s="15"/>
      <c r="C124" s="15"/>
      <c r="D124" s="15"/>
    </row>
    <row r="125" spans="1:4" x14ac:dyDescent="0.25">
      <c r="A125" s="15"/>
      <c r="B125" s="15"/>
      <c r="C125" s="15"/>
      <c r="D125" s="15"/>
    </row>
    <row r="126" spans="1:4" x14ac:dyDescent="0.25">
      <c r="A126" s="15"/>
      <c r="B126" s="15"/>
      <c r="C126" s="15"/>
      <c r="D126" s="15"/>
    </row>
    <row r="127" spans="1:4" x14ac:dyDescent="0.25">
      <c r="A127" s="15"/>
      <c r="B127" s="15"/>
      <c r="C127" s="15"/>
      <c r="D127" s="15"/>
    </row>
    <row r="128" spans="1:4" x14ac:dyDescent="0.25">
      <c r="A128" s="15"/>
      <c r="B128" s="15"/>
      <c r="C128" s="15"/>
      <c r="D128" s="15"/>
    </row>
    <row r="129" spans="3:4" ht="16.5" x14ac:dyDescent="0.3">
      <c r="C129" s="2"/>
      <c r="D129" s="2"/>
    </row>
    <row r="130" spans="3:4" x14ac:dyDescent="0.25">
      <c r="C130" s="21" t="s">
        <v>29</v>
      </c>
      <c r="D130" s="20">
        <f>SUM(D10:D120)</f>
        <v>0</v>
      </c>
    </row>
    <row r="131" spans="3:4" ht="16.5" x14ac:dyDescent="0.3">
      <c r="C131" s="2"/>
      <c r="D131" s="2"/>
    </row>
    <row r="132" spans="3:4" ht="16.5" x14ac:dyDescent="0.3">
      <c r="C132" s="2"/>
      <c r="D132" s="2"/>
    </row>
    <row r="133" spans="3:4" ht="16.5" x14ac:dyDescent="0.3">
      <c r="C133" s="2"/>
      <c r="D133" s="2"/>
    </row>
  </sheetData>
  <autoFilter ref="A9:M117"/>
  <mergeCells count="4">
    <mergeCell ref="A5:D5"/>
    <mergeCell ref="A6:D6"/>
    <mergeCell ref="A7:D7"/>
    <mergeCell ref="G5:M8"/>
  </mergeCells>
  <printOptions horizontalCentered="1"/>
  <pageMargins left="0.23622047244094491" right="0.23622047244094491" top="0.74803149606299213" bottom="0.74803149606299213" header="0.31496062992125984" footer="0.31496062992125984"/>
  <pageSetup paperSize="9" orientation="portrait" r:id="rId1"/>
  <headerFooter>
    <oddHeader>&amp;C&amp;"Century Gothic,Gras"&amp;10Bordereau des Prix Unitaires</oddHeader>
    <oddFooter>&amp;R&amp;"Century Gothic,Normal"&amp;9&amp;P/&amp;N</oddFooter>
  </headerFooter>
  <rowBreaks count="11" manualBreakCount="11">
    <brk id="14" max="3" man="1"/>
    <brk id="22" max="3" man="1"/>
    <brk id="27" max="3" man="1"/>
    <brk id="37" max="3" man="1"/>
    <brk id="48" max="3" man="1"/>
    <brk id="60" max="3" man="1"/>
    <brk id="69" max="3" man="1"/>
    <brk id="73" max="3" man="1"/>
    <brk id="92" max="3" man="1"/>
    <brk id="100" max="3" man="1"/>
    <brk id="108"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2"/>
  <sheetViews>
    <sheetView view="pageBreakPreview" zoomScale="60" zoomScaleNormal="100" workbookViewId="0">
      <selection activeCell="J1" sqref="J1"/>
    </sheetView>
  </sheetViews>
  <sheetFormatPr baseColWidth="10" defaultRowHeight="15" x14ac:dyDescent="0.25"/>
  <cols>
    <col min="1" max="1" width="113.85546875" customWidth="1"/>
    <col min="6" max="6" width="10.42578125" customWidth="1"/>
    <col min="8" max="8" width="7" customWidth="1"/>
    <col min="9" max="9" width="8.140625" customWidth="1"/>
  </cols>
  <sheetData>
    <row r="1" ht="409.6" customHeight="1" x14ac:dyDescent="0.25"/>
    <row r="2" ht="222.75" customHeight="1" x14ac:dyDescent="0.25"/>
  </sheetData>
  <printOptions horizontalCentered="1" verticalCentered="1"/>
  <pageMargins left="0" right="0" top="0" bottom="0" header="0" footer="0"/>
  <pageSetup paperSize="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2:H32"/>
  <sheetViews>
    <sheetView view="pageBreakPreview" zoomScaleNormal="100" zoomScaleSheetLayoutView="100" workbookViewId="0">
      <selection activeCell="F20" sqref="F20"/>
    </sheetView>
  </sheetViews>
  <sheetFormatPr baseColWidth="10" defaultColWidth="11.42578125" defaultRowHeight="15" x14ac:dyDescent="0.25"/>
  <cols>
    <col min="1" max="1" width="7.7109375" customWidth="1"/>
    <col min="2" max="2" width="55.7109375" customWidth="1"/>
    <col min="3" max="3" width="7.7109375" customWidth="1"/>
    <col min="4" max="4" width="10" customWidth="1"/>
    <col min="5" max="5" width="14" customWidth="1"/>
    <col min="6" max="6" width="14.7109375" bestFit="1" customWidth="1"/>
    <col min="10" max="10" width="13.7109375" bestFit="1" customWidth="1"/>
    <col min="11" max="11" width="13.140625" bestFit="1" customWidth="1"/>
  </cols>
  <sheetData>
    <row r="2" spans="1:8" x14ac:dyDescent="0.25">
      <c r="B2" s="39" t="s">
        <v>30</v>
      </c>
    </row>
    <row r="3" spans="1:8" x14ac:dyDescent="0.25">
      <c r="B3" s="39" t="s">
        <v>31</v>
      </c>
    </row>
    <row r="5" spans="1:8" ht="18" x14ac:dyDescent="0.25">
      <c r="A5" s="82" t="str">
        <f>BPU!A5</f>
        <v>Commune de Camaret-sur-Aigues</v>
      </c>
      <c r="B5" s="82"/>
      <c r="C5" s="82"/>
      <c r="D5" s="82"/>
      <c r="E5" s="82"/>
      <c r="F5" s="82"/>
    </row>
    <row r="6" spans="1:8" ht="30.95" customHeight="1" x14ac:dyDescent="0.25">
      <c r="A6" s="86" t="str">
        <f>BPU!A6</f>
        <v>Aménagement urbain - Requalification de l' Avenue du Mont Ventoux 
et de l'entrée de ville Sud-Est</v>
      </c>
      <c r="B6" s="86"/>
      <c r="C6" s="86"/>
      <c r="D6" s="86"/>
      <c r="E6" s="86"/>
      <c r="F6" s="86"/>
    </row>
    <row r="7" spans="1:8" ht="15.75" x14ac:dyDescent="0.25">
      <c r="A7" s="84" t="str">
        <f>BPU!A7</f>
        <v>Lot 3 - Revêtements qualitatifs - Mobilier</v>
      </c>
      <c r="B7" s="84"/>
      <c r="C7" s="84"/>
      <c r="D7" s="84"/>
      <c r="E7" s="84"/>
      <c r="F7" s="84"/>
    </row>
    <row r="8" spans="1:8" ht="15.75" x14ac:dyDescent="0.25">
      <c r="A8" s="84" t="s">
        <v>60</v>
      </c>
      <c r="B8" s="84"/>
      <c r="C8" s="84"/>
      <c r="D8" s="84"/>
      <c r="E8" s="84"/>
      <c r="F8" s="84"/>
    </row>
    <row r="9" spans="1:8" ht="15.75" x14ac:dyDescent="0.25">
      <c r="A9" s="70"/>
      <c r="B9" s="70"/>
      <c r="C9" s="70"/>
      <c r="D9" s="70"/>
      <c r="E9" s="70"/>
      <c r="F9" s="70"/>
    </row>
    <row r="10" spans="1:8" ht="15.75" x14ac:dyDescent="0.25">
      <c r="A10" s="15"/>
      <c r="B10" s="22" t="s">
        <v>41</v>
      </c>
      <c r="C10" s="15"/>
      <c r="D10" s="15"/>
      <c r="E10" s="15"/>
      <c r="F10" s="15"/>
    </row>
    <row r="11" spans="1:8" ht="9.75" customHeight="1" x14ac:dyDescent="0.25">
      <c r="A11" s="15"/>
      <c r="B11" s="22"/>
      <c r="C11" s="15"/>
      <c r="D11" s="15"/>
      <c r="E11" s="15"/>
      <c r="F11" s="15"/>
    </row>
    <row r="12" spans="1:8" ht="15.75" x14ac:dyDescent="0.25">
      <c r="A12" s="15"/>
      <c r="B12" s="22"/>
      <c r="C12" s="15"/>
      <c r="D12" s="15"/>
      <c r="E12" s="15"/>
      <c r="F12" s="25"/>
    </row>
    <row r="13" spans="1:8" ht="15.75" x14ac:dyDescent="0.25">
      <c r="A13" s="15"/>
      <c r="B13" s="22"/>
      <c r="C13" s="15"/>
      <c r="D13" s="15"/>
      <c r="E13" s="15"/>
      <c r="F13" s="15"/>
    </row>
    <row r="14" spans="1:8" ht="15.75" x14ac:dyDescent="0.25">
      <c r="A14" s="15"/>
      <c r="B14" s="22" t="str">
        <f>'DQE TF'!A8</f>
        <v>TRANCHE FERME</v>
      </c>
      <c r="C14" s="15"/>
      <c r="D14" s="15"/>
      <c r="E14" s="15"/>
      <c r="F14" s="53">
        <f>'DQE TF'!F23</f>
        <v>0</v>
      </c>
      <c r="H14" s="45"/>
    </row>
    <row r="15" spans="1:8" ht="15.75" x14ac:dyDescent="0.25">
      <c r="A15" s="15"/>
      <c r="B15" s="22"/>
      <c r="C15" s="15"/>
      <c r="D15" s="15"/>
      <c r="E15" s="15"/>
      <c r="F15" s="53"/>
    </row>
    <row r="16" spans="1:8" ht="15.75" x14ac:dyDescent="0.25">
      <c r="A16" s="15"/>
      <c r="B16" s="22" t="str">
        <f>'DQE TO'!A8</f>
        <v>TRANCHE OPTIONNELLE</v>
      </c>
      <c r="C16" s="15"/>
      <c r="D16" s="15"/>
      <c r="E16" s="15"/>
      <c r="F16" s="53">
        <f>'DQE TO'!F25</f>
        <v>0</v>
      </c>
      <c r="H16" s="45"/>
    </row>
    <row r="17" spans="1:8" ht="16.5" thickBot="1" x14ac:dyDescent="0.3">
      <c r="A17" s="15"/>
      <c r="B17" s="22"/>
      <c r="C17" s="15"/>
      <c r="D17" s="15"/>
      <c r="E17" s="15"/>
      <c r="F17" s="53"/>
    </row>
    <row r="18" spans="1:8" ht="15.75" x14ac:dyDescent="0.25">
      <c r="A18" s="15"/>
      <c r="B18" s="22"/>
      <c r="C18" s="24"/>
      <c r="D18" s="24"/>
      <c r="E18" s="24"/>
      <c r="F18" s="54"/>
    </row>
    <row r="19" spans="1:8" ht="15.75" x14ac:dyDescent="0.25">
      <c r="A19" s="15"/>
      <c r="B19" s="22"/>
      <c r="C19" s="15"/>
      <c r="D19" s="25" t="s">
        <v>21</v>
      </c>
      <c r="F19" s="53">
        <f>SUM(F14:F16)</f>
        <v>0</v>
      </c>
      <c r="H19" s="45"/>
    </row>
    <row r="20" spans="1:8" ht="15.75" x14ac:dyDescent="0.25">
      <c r="A20" s="15"/>
      <c r="B20" s="22"/>
      <c r="C20" s="15"/>
      <c r="D20" s="15"/>
      <c r="F20" s="53"/>
    </row>
    <row r="21" spans="1:8" ht="16.5" x14ac:dyDescent="0.3">
      <c r="A21" s="15"/>
      <c r="B21" s="22"/>
      <c r="C21" s="25" t="s">
        <v>22</v>
      </c>
      <c r="D21" s="26">
        <v>0.2</v>
      </c>
      <c r="F21" s="55">
        <f>F19*D21</f>
        <v>0</v>
      </c>
    </row>
    <row r="22" spans="1:8" ht="15.75" x14ac:dyDescent="0.25">
      <c r="A22" s="15"/>
      <c r="B22" s="22"/>
      <c r="C22" s="15"/>
      <c r="D22" s="15"/>
      <c r="F22" s="53"/>
    </row>
    <row r="23" spans="1:8" ht="15.75" x14ac:dyDescent="0.25">
      <c r="A23" s="15"/>
      <c r="B23" s="22"/>
      <c r="C23" s="15"/>
      <c r="D23" s="25" t="s">
        <v>23</v>
      </c>
      <c r="F23" s="53">
        <f>F19+F21</f>
        <v>0</v>
      </c>
    </row>
    <row r="24" spans="1:8" ht="16.5" thickBot="1" x14ac:dyDescent="0.3">
      <c r="A24" s="15"/>
      <c r="B24" s="22"/>
      <c r="C24" s="27"/>
      <c r="D24" s="27"/>
      <c r="E24" s="27"/>
      <c r="F24" s="28"/>
    </row>
    <row r="25" spans="1:8" ht="15.75" x14ac:dyDescent="0.25">
      <c r="A25" s="15"/>
      <c r="B25" s="22"/>
      <c r="C25" s="15"/>
      <c r="D25" s="15"/>
      <c r="E25" s="15"/>
      <c r="F25" s="23"/>
    </row>
    <row r="26" spans="1:8" ht="15.75" x14ac:dyDescent="0.25">
      <c r="A26" s="15"/>
      <c r="B26" s="22"/>
      <c r="C26" s="15"/>
      <c r="D26" s="15"/>
      <c r="E26" s="15"/>
      <c r="F26" s="53"/>
    </row>
    <row r="27" spans="1:8" ht="15.75" x14ac:dyDescent="0.25">
      <c r="A27" s="15"/>
      <c r="B27" s="22"/>
      <c r="C27" s="15"/>
      <c r="D27" s="15"/>
      <c r="E27" s="15"/>
      <c r="F27" s="23"/>
    </row>
    <row r="28" spans="1:8" ht="15.75" x14ac:dyDescent="0.25">
      <c r="A28" s="15"/>
      <c r="B28" s="22"/>
      <c r="C28" s="15"/>
      <c r="D28" s="15"/>
      <c r="E28" s="15"/>
      <c r="F28" s="53"/>
    </row>
    <row r="29" spans="1:8" ht="15.75" x14ac:dyDescent="0.25">
      <c r="A29" s="15"/>
      <c r="B29" s="22"/>
      <c r="C29" s="15"/>
      <c r="D29" s="15"/>
      <c r="E29" s="15"/>
      <c r="F29" s="23"/>
    </row>
    <row r="30" spans="1:8" ht="15.75" x14ac:dyDescent="0.25">
      <c r="A30" s="15"/>
      <c r="B30" s="22"/>
      <c r="C30" s="15"/>
      <c r="D30" s="15"/>
      <c r="E30" s="15"/>
      <c r="F30" s="23"/>
    </row>
    <row r="31" spans="1:8" x14ac:dyDescent="0.25">
      <c r="C31" s="16"/>
      <c r="D31" s="16"/>
      <c r="E31" s="16"/>
      <c r="F31" s="16"/>
    </row>
    <row r="32" spans="1:8" x14ac:dyDescent="0.25">
      <c r="C32" s="16"/>
      <c r="D32" s="16"/>
      <c r="E32" s="16"/>
      <c r="F32" s="16"/>
    </row>
  </sheetData>
  <mergeCells count="4">
    <mergeCell ref="A5:F5"/>
    <mergeCell ref="A6:F6"/>
    <mergeCell ref="A7:F7"/>
    <mergeCell ref="A8:F8"/>
  </mergeCells>
  <printOptions horizontalCentered="1"/>
  <pageMargins left="0.23622047244094491" right="0.23622047244094491" top="0.55118110236220474" bottom="0.55118110236220474" header="0.31496062992125984" footer="0.31496062992125984"/>
  <pageSetup paperSize="9" scale="80" orientation="portrait" r:id="rId1"/>
  <headerFooter>
    <oddHeader>&amp;C&amp;"Century Gothic,Gras"&amp;10Détail Quantitatif et Estimatif</oddHeader>
    <oddFooter>&amp;R&amp;"Century Gothic,Normal"&amp;9&amp;K000000&amp;P/&amp;N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N88"/>
  <sheetViews>
    <sheetView view="pageBreakPreview" zoomScaleNormal="100" zoomScaleSheetLayoutView="100" workbookViewId="0">
      <selection activeCell="B63" sqref="B63"/>
    </sheetView>
  </sheetViews>
  <sheetFormatPr baseColWidth="10" defaultColWidth="11.42578125" defaultRowHeight="15" x14ac:dyDescent="0.25"/>
  <cols>
    <col min="1" max="1" width="8.7109375" customWidth="1"/>
    <col min="2" max="2" width="55.7109375" customWidth="1"/>
    <col min="3" max="3" width="7.7109375" customWidth="1"/>
    <col min="4" max="4" width="10" customWidth="1"/>
    <col min="5" max="5" width="14" customWidth="1"/>
    <col min="6" max="6" width="14.7109375" bestFit="1" customWidth="1"/>
    <col min="10" max="10" width="13.7109375" bestFit="1" customWidth="1"/>
    <col min="11" max="11" width="13.140625" bestFit="1" customWidth="1"/>
  </cols>
  <sheetData>
    <row r="2" spans="1:8" x14ac:dyDescent="0.25">
      <c r="B2" s="39" t="s">
        <v>30</v>
      </c>
    </row>
    <row r="3" spans="1:8" x14ac:dyDescent="0.25">
      <c r="B3" s="39" t="s">
        <v>31</v>
      </c>
    </row>
    <row r="5" spans="1:8" ht="18" x14ac:dyDescent="0.25">
      <c r="A5" s="82" t="str">
        <f>BPU!A5</f>
        <v>Commune de Camaret-sur-Aigues</v>
      </c>
      <c r="B5" s="82"/>
      <c r="C5" s="82"/>
      <c r="D5" s="82"/>
      <c r="E5" s="82"/>
      <c r="F5" s="82"/>
    </row>
    <row r="6" spans="1:8" ht="30.95" customHeight="1" x14ac:dyDescent="0.25">
      <c r="A6" s="86" t="str">
        <f>BPU!A6</f>
        <v>Aménagement urbain - Requalification de l' Avenue du Mont Ventoux 
et de l'entrée de ville Sud-Est</v>
      </c>
      <c r="B6" s="86"/>
      <c r="C6" s="86"/>
      <c r="D6" s="86"/>
      <c r="E6" s="86"/>
      <c r="F6" s="86"/>
    </row>
    <row r="7" spans="1:8" ht="15.75" x14ac:dyDescent="0.25">
      <c r="A7" s="84" t="str">
        <f>BPU!A7</f>
        <v>Lot 3 - Revêtements qualitatifs - Mobilier</v>
      </c>
      <c r="B7" s="84"/>
      <c r="C7" s="84"/>
      <c r="D7" s="84"/>
      <c r="E7" s="84"/>
      <c r="F7" s="84"/>
    </row>
    <row r="8" spans="1:8" ht="15.75" x14ac:dyDescent="0.25">
      <c r="A8" s="84" t="s">
        <v>51</v>
      </c>
      <c r="B8" s="84"/>
      <c r="C8" s="84"/>
      <c r="D8" s="84"/>
      <c r="E8" s="84"/>
      <c r="F8" s="84"/>
    </row>
    <row r="9" spans="1:8" ht="15.75" x14ac:dyDescent="0.25">
      <c r="A9" s="68"/>
      <c r="B9" s="68"/>
      <c r="C9" s="68"/>
      <c r="D9" s="68"/>
      <c r="E9" s="68"/>
      <c r="F9" s="68"/>
    </row>
    <row r="10" spans="1:8" ht="15.75" x14ac:dyDescent="0.25">
      <c r="A10" s="15"/>
      <c r="B10" s="22" t="s">
        <v>41</v>
      </c>
      <c r="C10" s="15"/>
      <c r="D10" s="15"/>
      <c r="E10" s="15"/>
      <c r="F10" s="15"/>
    </row>
    <row r="11" spans="1:8" ht="9.75" customHeight="1" x14ac:dyDescent="0.25">
      <c r="A11" s="15"/>
      <c r="B11" s="22"/>
      <c r="C11" s="15"/>
      <c r="D11" s="15"/>
      <c r="E11" s="15"/>
      <c r="F11" s="15"/>
    </row>
    <row r="12" spans="1:8" ht="15.75" x14ac:dyDescent="0.25">
      <c r="A12" s="15"/>
      <c r="B12" s="22"/>
      <c r="C12" s="15"/>
      <c r="D12" s="15"/>
      <c r="E12" s="15"/>
      <c r="F12" s="25"/>
    </row>
    <row r="13" spans="1:8" ht="15.75" x14ac:dyDescent="0.25">
      <c r="A13" s="15"/>
      <c r="B13" s="22"/>
      <c r="C13" s="15"/>
      <c r="D13" s="15"/>
      <c r="E13" s="15"/>
      <c r="F13" s="15"/>
    </row>
    <row r="14" spans="1:8" ht="15.75" x14ac:dyDescent="0.25">
      <c r="A14" s="15"/>
      <c r="B14" s="22" t="str">
        <f>B37</f>
        <v>IC - INSTALLATION DE CHANTIER</v>
      </c>
      <c r="C14" s="15"/>
      <c r="D14" s="15"/>
      <c r="E14" s="15"/>
      <c r="F14" s="53">
        <f>F41</f>
        <v>0</v>
      </c>
      <c r="H14" s="45"/>
    </row>
    <row r="15" spans="1:8" ht="15.75" x14ac:dyDescent="0.25">
      <c r="A15" s="15"/>
      <c r="B15" s="22"/>
      <c r="C15" s="15"/>
      <c r="D15" s="15"/>
      <c r="E15" s="15"/>
      <c r="F15" s="53"/>
    </row>
    <row r="16" spans="1:8" ht="15.75" x14ac:dyDescent="0.25">
      <c r="A16" s="15"/>
      <c r="B16" s="22" t="str">
        <f>B43</f>
        <v>RQ - REVETEMENTS QUALITATIFS</v>
      </c>
      <c r="C16" s="15"/>
      <c r="D16" s="15"/>
      <c r="E16" s="15"/>
      <c r="F16" s="53">
        <f>F57</f>
        <v>0</v>
      </c>
      <c r="H16" s="45"/>
    </row>
    <row r="17" spans="1:8" ht="15.75" x14ac:dyDescent="0.25">
      <c r="A17" s="15"/>
      <c r="B17" s="22"/>
      <c r="C17" s="15"/>
      <c r="D17" s="15"/>
      <c r="E17" s="15"/>
      <c r="F17" s="53"/>
    </row>
    <row r="18" spans="1:8" ht="15.75" x14ac:dyDescent="0.25">
      <c r="A18" s="15"/>
      <c r="B18" s="22" t="str">
        <f>B59</f>
        <v>MU - MOBILIER</v>
      </c>
      <c r="C18" s="15"/>
      <c r="D18" s="15"/>
      <c r="E18" s="15"/>
      <c r="F18" s="53">
        <f>F69</f>
        <v>0</v>
      </c>
      <c r="H18" s="45"/>
    </row>
    <row r="19" spans="1:8" ht="15.75" x14ac:dyDescent="0.25">
      <c r="A19" s="15"/>
      <c r="B19" s="22"/>
      <c r="C19" s="15"/>
      <c r="D19" s="15"/>
      <c r="E19" s="15"/>
      <c r="F19" s="53"/>
    </row>
    <row r="20" spans="1:8" ht="15.75" x14ac:dyDescent="0.25">
      <c r="A20" s="15"/>
      <c r="B20" s="22" t="str">
        <f>B71</f>
        <v>DV - TRAVAUX DIVERS</v>
      </c>
      <c r="C20" s="15"/>
      <c r="D20" s="15"/>
      <c r="E20" s="15"/>
      <c r="F20" s="53">
        <f>F74</f>
        <v>0</v>
      </c>
      <c r="H20" s="45"/>
    </row>
    <row r="21" spans="1:8" ht="16.5" thickBot="1" x14ac:dyDescent="0.3">
      <c r="A21" s="15"/>
      <c r="B21" s="22"/>
      <c r="C21" s="15"/>
      <c r="D21" s="15"/>
      <c r="E21" s="15"/>
      <c r="F21" s="53"/>
    </row>
    <row r="22" spans="1:8" ht="15.75" x14ac:dyDescent="0.25">
      <c r="A22" s="15"/>
      <c r="B22" s="22"/>
      <c r="C22" s="24"/>
      <c r="D22" s="24"/>
      <c r="E22" s="24"/>
      <c r="F22" s="54"/>
    </row>
    <row r="23" spans="1:8" ht="15.75" x14ac:dyDescent="0.25">
      <c r="A23" s="15"/>
      <c r="B23" s="22"/>
      <c r="C23" s="15"/>
      <c r="D23" s="25" t="s">
        <v>21</v>
      </c>
      <c r="F23" s="53">
        <f>SUM(F14:F20)</f>
        <v>0</v>
      </c>
      <c r="H23" s="45"/>
    </row>
    <row r="24" spans="1:8" ht="15.75" x14ac:dyDescent="0.25">
      <c r="A24" s="15"/>
      <c r="B24" s="22"/>
      <c r="C24" s="15"/>
      <c r="D24" s="15"/>
      <c r="F24" s="53"/>
    </row>
    <row r="25" spans="1:8" ht="16.5" x14ac:dyDescent="0.3">
      <c r="A25" s="15"/>
      <c r="B25" s="22"/>
      <c r="C25" s="25" t="s">
        <v>22</v>
      </c>
      <c r="D25" s="26">
        <v>0.2</v>
      </c>
      <c r="F25" s="55">
        <f>F23*D25</f>
        <v>0</v>
      </c>
    </row>
    <row r="26" spans="1:8" ht="15.75" x14ac:dyDescent="0.25">
      <c r="A26" s="15"/>
      <c r="B26" s="22"/>
      <c r="C26" s="15"/>
      <c r="D26" s="15"/>
      <c r="F26" s="53"/>
    </row>
    <row r="27" spans="1:8" ht="15.75" x14ac:dyDescent="0.25">
      <c r="A27" s="15"/>
      <c r="B27" s="22"/>
      <c r="C27" s="15"/>
      <c r="D27" s="25" t="s">
        <v>23</v>
      </c>
      <c r="F27" s="53">
        <f>F23+F25</f>
        <v>0</v>
      </c>
    </row>
    <row r="28" spans="1:8" ht="16.5" thickBot="1" x14ac:dyDescent="0.3">
      <c r="A28" s="15"/>
      <c r="B28" s="22"/>
      <c r="C28" s="27"/>
      <c r="D28" s="27"/>
      <c r="E28" s="27"/>
      <c r="F28" s="28"/>
    </row>
    <row r="29" spans="1:8" ht="15.75" x14ac:dyDescent="0.25">
      <c r="A29" s="15"/>
      <c r="B29" s="22"/>
      <c r="C29" s="15"/>
      <c r="D29" s="15"/>
      <c r="E29" s="15"/>
      <c r="F29" s="23"/>
    </row>
    <row r="30" spans="1:8" ht="15.75" x14ac:dyDescent="0.25">
      <c r="A30" s="15"/>
      <c r="B30" s="22"/>
      <c r="C30" s="15"/>
      <c r="D30" s="15"/>
      <c r="E30" s="15"/>
      <c r="F30" s="53"/>
    </row>
    <row r="31" spans="1:8" ht="15.75" x14ac:dyDescent="0.25">
      <c r="A31" s="15"/>
      <c r="B31" s="22"/>
      <c r="C31" s="15"/>
      <c r="D31" s="15"/>
      <c r="E31" s="15"/>
      <c r="F31" s="23"/>
    </row>
    <row r="32" spans="1:8" ht="15.75" x14ac:dyDescent="0.25">
      <c r="A32" s="15"/>
      <c r="B32" s="22"/>
      <c r="C32" s="15"/>
      <c r="D32" s="15"/>
      <c r="E32" s="15"/>
      <c r="F32" s="53"/>
    </row>
    <row r="33" spans="1:14" ht="15.75" x14ac:dyDescent="0.25">
      <c r="A33" s="15"/>
      <c r="B33" s="22"/>
      <c r="C33" s="15"/>
      <c r="D33" s="15"/>
      <c r="E33" s="15"/>
      <c r="F33" s="23"/>
    </row>
    <row r="34" spans="1:14" ht="15.75" x14ac:dyDescent="0.25">
      <c r="A34" s="15"/>
      <c r="B34" s="22"/>
      <c r="C34" s="15"/>
      <c r="D34" s="15"/>
      <c r="E34" s="15"/>
      <c r="F34" s="23"/>
    </row>
    <row r="35" spans="1:14" ht="15.75" thickBot="1" x14ac:dyDescent="0.3">
      <c r="A35" s="15"/>
      <c r="B35" s="15"/>
      <c r="C35" s="15"/>
      <c r="D35" s="15"/>
      <c r="E35" s="15"/>
      <c r="F35" s="15"/>
    </row>
    <row r="36" spans="1:14" ht="35.1" customHeight="1" thickTop="1" thickBot="1" x14ac:dyDescent="0.3">
      <c r="A36" s="1" t="s">
        <v>0</v>
      </c>
      <c r="B36" s="1" t="s">
        <v>17</v>
      </c>
      <c r="C36" s="1" t="s">
        <v>1</v>
      </c>
      <c r="D36" s="1" t="s">
        <v>18</v>
      </c>
      <c r="E36" s="1" t="s">
        <v>15</v>
      </c>
      <c r="F36" s="1" t="s">
        <v>16</v>
      </c>
    </row>
    <row r="37" spans="1:14" ht="24.95" customHeight="1" thickTop="1" x14ac:dyDescent="0.25">
      <c r="A37" s="3"/>
      <c r="B37" s="66" t="str">
        <f>BPU!B10</f>
        <v>IC - INSTALLATION DE CHANTIER</v>
      </c>
      <c r="C37" s="12"/>
      <c r="D37" s="12"/>
      <c r="E37" s="12"/>
      <c r="F37" s="13"/>
    </row>
    <row r="38" spans="1:14" x14ac:dyDescent="0.25">
      <c r="A38" s="29" t="s">
        <v>4</v>
      </c>
      <c r="B38" s="7" t="str">
        <f>VLOOKUP(A38,BPU!$A$9:$D$113,2,0)</f>
        <v>Installation de chantier propre au lot</v>
      </c>
      <c r="C38" s="29" t="str">
        <f>VLOOKUP(A38,BPU!$A$9:$D$113,3,0)</f>
        <v>ft</v>
      </c>
      <c r="D38" s="29">
        <v>1</v>
      </c>
      <c r="E38" s="50">
        <f>VLOOKUP(A38,BPU!$A$9:$D$113,4,0)</f>
        <v>0</v>
      </c>
      <c r="F38" s="51">
        <f t="shared" ref="F38:F40" si="0">E38*D38</f>
        <v>0</v>
      </c>
    </row>
    <row r="39" spans="1:14" x14ac:dyDescent="0.25">
      <c r="A39" s="29" t="s">
        <v>7</v>
      </c>
      <c r="B39" s="7" t="str">
        <f>VLOOKUP(A39,BPU!$A$9:$D$113,2,0)</f>
        <v>Signalisation de chantier propre au lot</v>
      </c>
      <c r="C39" s="29" t="str">
        <f>VLOOKUP(A39,BPU!$A$9:$D$113,3,0)</f>
        <v>ft</v>
      </c>
      <c r="D39" s="29">
        <v>1</v>
      </c>
      <c r="E39" s="50">
        <f>VLOOKUP(A39,BPU!$A$9:$D$113,4,0)</f>
        <v>0</v>
      </c>
      <c r="F39" s="51">
        <f t="shared" si="0"/>
        <v>0</v>
      </c>
    </row>
    <row r="40" spans="1:14" ht="15.75" thickBot="1" x14ac:dyDescent="0.3">
      <c r="A40" s="29" t="s">
        <v>35</v>
      </c>
      <c r="B40" s="7" t="str">
        <f>VLOOKUP(A40,BPU!$A$9:$D$113,2,0)</f>
        <v>Plans et études d'exécution</v>
      </c>
      <c r="C40" s="29" t="str">
        <f>VLOOKUP(A40,BPU!$A$9:$D$113,3,0)</f>
        <v>ft</v>
      </c>
      <c r="D40" s="29">
        <v>1</v>
      </c>
      <c r="E40" s="50">
        <f>VLOOKUP(A40,BPU!$A$9:$D$113,4,0)</f>
        <v>0</v>
      </c>
      <c r="F40" s="51">
        <f t="shared" si="0"/>
        <v>0</v>
      </c>
    </row>
    <row r="41" spans="1:14" ht="15.75" thickBot="1" x14ac:dyDescent="0.3">
      <c r="A41" s="29"/>
      <c r="B41" s="30" t="s">
        <v>19</v>
      </c>
      <c r="C41" s="29"/>
      <c r="D41" s="29"/>
      <c r="E41" s="50"/>
      <c r="F41" s="52">
        <f>SUM(F38:F40)</f>
        <v>0</v>
      </c>
    </row>
    <row r="42" spans="1:14" x14ac:dyDescent="0.25">
      <c r="A42" s="29"/>
      <c r="B42" s="31"/>
      <c r="C42" s="29"/>
      <c r="D42" s="29"/>
      <c r="E42" s="50"/>
      <c r="F42" s="51"/>
    </row>
    <row r="43" spans="1:14" x14ac:dyDescent="0.25">
      <c r="A43" s="29"/>
      <c r="B43" s="67" t="str">
        <f>BPU!B28</f>
        <v>RQ - REVETEMENTS QUALITATIFS</v>
      </c>
      <c r="C43" s="8"/>
      <c r="D43" s="8"/>
      <c r="E43" s="47"/>
      <c r="F43" s="47"/>
    </row>
    <row r="44" spans="1:14" x14ac:dyDescent="0.25">
      <c r="A44" s="56" t="s">
        <v>72</v>
      </c>
      <c r="B44" s="7" t="str">
        <f>VLOOKUP(A44,BPU!$A$9:$D$113,2,0)</f>
        <v>Grave ciment</v>
      </c>
      <c r="C44" s="56"/>
      <c r="D44" s="56"/>
      <c r="E44" s="57"/>
      <c r="F44" s="58"/>
      <c r="H44" s="77"/>
      <c r="I44" s="77"/>
      <c r="J44" s="77"/>
      <c r="K44" s="77"/>
      <c r="L44" s="77"/>
      <c r="M44" s="77"/>
      <c r="N44" s="77"/>
    </row>
    <row r="45" spans="1:14" x14ac:dyDescent="0.25">
      <c r="A45" s="29" t="s">
        <v>75</v>
      </c>
      <c r="B45" s="7" t="str">
        <f>VLOOKUP(A45,BPU!$A$9:$D$113,2,0)</f>
        <v>épaisseur 20cm</v>
      </c>
      <c r="C45" s="29" t="str">
        <f>VLOOKUP(A45,BPU!$A$9:$D$113,3,0)</f>
        <v>m³</v>
      </c>
      <c r="D45" s="29">
        <f>ROUNDUP(0.2*D52,-1)</f>
        <v>10</v>
      </c>
      <c r="E45" s="50">
        <f>VLOOKUP(A45,BPU!$A$9:$D$113,4,0)</f>
        <v>0</v>
      </c>
      <c r="F45" s="51">
        <f t="shared" ref="F45" si="1">E45*D45</f>
        <v>0</v>
      </c>
      <c r="H45" s="77"/>
      <c r="I45" s="76"/>
      <c r="J45" s="76"/>
      <c r="K45" s="76"/>
      <c r="L45" s="76"/>
      <c r="M45" s="76"/>
      <c r="N45" s="76"/>
    </row>
    <row r="46" spans="1:14" ht="27" x14ac:dyDescent="0.25">
      <c r="A46" s="56" t="s">
        <v>100</v>
      </c>
      <c r="B46" s="59" t="str">
        <f>VLOOKUP(A46,BPU!$A$9:$D$113,2,0)</f>
        <v>Couche de base et de réglage en GN OU GR 0/31.5 - ép. 10cm</v>
      </c>
      <c r="C46" s="56" t="str">
        <f>VLOOKUP(A46,BPU!$A$9:$D$113,3,0)</f>
        <v>m²</v>
      </c>
      <c r="D46" s="56">
        <f>D48+D49</f>
        <v>1900</v>
      </c>
      <c r="E46" s="57">
        <f>VLOOKUP(A46,BPU!$A$9:$D$113,4,0)</f>
        <v>0</v>
      </c>
      <c r="F46" s="58">
        <f t="shared" ref="F46" si="2">E46*D46</f>
        <v>0</v>
      </c>
      <c r="H46" s="77"/>
      <c r="I46" s="76"/>
      <c r="J46" s="76"/>
      <c r="K46" s="76"/>
      <c r="L46" s="76"/>
      <c r="M46" s="76"/>
      <c r="N46" s="76"/>
    </row>
    <row r="47" spans="1:14" x14ac:dyDescent="0.25">
      <c r="A47" s="29" t="s">
        <v>83</v>
      </c>
      <c r="B47" s="7" t="str">
        <f>VLOOKUP(A47,BPU!$A$9:$D$113,2,0)</f>
        <v>Béton désactivé</v>
      </c>
      <c r="C47" s="29"/>
      <c r="D47" s="29"/>
      <c r="E47" s="50"/>
      <c r="F47" s="51"/>
      <c r="H47" s="77"/>
      <c r="I47" s="76"/>
      <c r="J47" s="76"/>
      <c r="K47" s="76"/>
      <c r="L47" s="76"/>
      <c r="M47" s="76"/>
      <c r="N47" s="76"/>
    </row>
    <row r="48" spans="1:14" x14ac:dyDescent="0.25">
      <c r="A48" s="43" t="s">
        <v>84</v>
      </c>
      <c r="B48" s="44" t="str">
        <f>VLOOKUP(A48,BPU!$A$9:$D$113,2,0)</f>
        <v>Formule 1 - épaisseur 12cm</v>
      </c>
      <c r="C48" s="29" t="str">
        <f>VLOOKUP(A48,BPU!$A$9:$D$113,3,0)</f>
        <v>m²</v>
      </c>
      <c r="D48" s="29">
        <v>1300</v>
      </c>
      <c r="E48" s="50">
        <f>VLOOKUP(A48,BPU!$A$9:$D$113,4,0)</f>
        <v>0</v>
      </c>
      <c r="F48" s="51">
        <f t="shared" ref="F48" si="3">E48*D48</f>
        <v>0</v>
      </c>
      <c r="H48" s="76"/>
      <c r="I48" s="76"/>
      <c r="J48" s="76"/>
      <c r="K48" s="76"/>
      <c r="L48" s="76"/>
      <c r="M48" s="76"/>
      <c r="N48" s="76"/>
    </row>
    <row r="49" spans="1:14" x14ac:dyDescent="0.25">
      <c r="A49" s="43" t="s">
        <v>85</v>
      </c>
      <c r="B49" s="44" t="str">
        <f>VLOOKUP(A49,BPU!$A$9:$D$113,2,0)</f>
        <v>Formule 2 - épaisseur 18cm</v>
      </c>
      <c r="C49" s="29" t="str">
        <f>VLOOKUP(A49,BPU!$A$9:$D$113,3,0)</f>
        <v>m²</v>
      </c>
      <c r="D49" s="29">
        <v>600</v>
      </c>
      <c r="E49" s="50">
        <f>VLOOKUP(A49,BPU!$A$9:$D$113,4,0)</f>
        <v>0</v>
      </c>
      <c r="F49" s="51">
        <f t="shared" ref="F49:F54" si="4">E49*D49</f>
        <v>0</v>
      </c>
      <c r="H49" s="76"/>
      <c r="I49" s="76"/>
      <c r="J49" s="76"/>
      <c r="K49" s="76"/>
      <c r="L49" s="76"/>
      <c r="M49" s="76"/>
      <c r="N49" s="76"/>
    </row>
    <row r="50" spans="1:14" x14ac:dyDescent="0.25">
      <c r="A50" s="43" t="s">
        <v>98</v>
      </c>
      <c r="B50" s="44" t="str">
        <f>VLOOKUP(A50,BPU!$A$9:$D$113,2,0)</f>
        <v>Plus-value pour mise en service sous 72h sur les accès</v>
      </c>
      <c r="C50" s="29" t="str">
        <f>VLOOKUP(A50,BPU!$A$9:$D$113,3,0)</f>
        <v>m²</v>
      </c>
      <c r="D50" s="29">
        <v>600</v>
      </c>
      <c r="E50" s="50">
        <f>VLOOKUP(A50,BPU!$A$9:$D$113,4,0)</f>
        <v>0</v>
      </c>
      <c r="F50" s="51">
        <f t="shared" si="4"/>
        <v>0</v>
      </c>
      <c r="H50" s="76"/>
      <c r="I50" s="76"/>
      <c r="J50" s="76"/>
      <c r="K50" s="76"/>
      <c r="L50" s="76"/>
      <c r="M50" s="76"/>
      <c r="N50" s="76"/>
    </row>
    <row r="51" spans="1:14" x14ac:dyDescent="0.25">
      <c r="A51" s="56" t="s">
        <v>90</v>
      </c>
      <c r="B51" s="59" t="str">
        <f>VLOOKUP(A51,BPU!$A$9:$D$113,2,0)</f>
        <v>Dallage en pierre ép. 8cm sur lit de mortier</v>
      </c>
      <c r="C51" s="56"/>
      <c r="D51" s="56"/>
      <c r="E51" s="57"/>
      <c r="F51" s="58"/>
      <c r="H51" s="76"/>
      <c r="I51" s="76"/>
      <c r="J51" s="76"/>
      <c r="K51" s="76"/>
      <c r="L51" s="76"/>
      <c r="M51" s="76"/>
      <c r="N51" s="76"/>
    </row>
    <row r="52" spans="1:14" x14ac:dyDescent="0.25">
      <c r="A52" s="43" t="s">
        <v>93</v>
      </c>
      <c r="B52" s="44" t="str">
        <f>VLOOKUP(A52,BPU!$A$9:$D$113,2,0)</f>
        <v>Dallage pierre de Luget - Pose en bande romaine</v>
      </c>
      <c r="C52" s="29" t="str">
        <f>VLOOKUP(A52,BPU!$A$9:$D$113,3,0)</f>
        <v>m²</v>
      </c>
      <c r="D52" s="29">
        <v>50</v>
      </c>
      <c r="E52" s="50">
        <f>VLOOKUP(A52,BPU!$A$9:$D$113,4,0)</f>
        <v>0</v>
      </c>
      <c r="F52" s="51">
        <f t="shared" si="4"/>
        <v>0</v>
      </c>
      <c r="H52" s="76"/>
      <c r="I52" s="76"/>
      <c r="J52" s="76"/>
      <c r="K52" s="76"/>
      <c r="L52" s="76"/>
      <c r="M52" s="76"/>
      <c r="N52" s="76"/>
    </row>
    <row r="53" spans="1:14" x14ac:dyDescent="0.25">
      <c r="A53" s="56" t="s">
        <v>77</v>
      </c>
      <c r="B53" s="59" t="str">
        <f>VLOOKUP(A53,BPU!$A$9:$D$113,2,0)</f>
        <v>Mise à la côte d’ouvrage</v>
      </c>
      <c r="C53" s="56"/>
      <c r="D53" s="56"/>
      <c r="E53" s="57"/>
      <c r="F53" s="58"/>
      <c r="H53" s="76"/>
      <c r="I53" s="76"/>
      <c r="J53" s="76"/>
      <c r="K53" s="76"/>
      <c r="L53" s="76"/>
      <c r="M53" s="76"/>
      <c r="N53" s="76"/>
    </row>
    <row r="54" spans="1:14" x14ac:dyDescent="0.25">
      <c r="A54" s="43" t="s">
        <v>80</v>
      </c>
      <c r="B54" s="44" t="str">
        <f>VLOOKUP(A54,BPU!$A$9:$D$113,2,0)</f>
        <v>De regard de visite ou de chambre de tirage</v>
      </c>
      <c r="C54" s="29" t="str">
        <f>VLOOKUP(A54,BPU!$A$9:$D$113,3,0)</f>
        <v>u</v>
      </c>
      <c r="D54" s="29">
        <v>40</v>
      </c>
      <c r="E54" s="50">
        <f>VLOOKUP(A54,BPU!$A$9:$D$113,4,0)</f>
        <v>0</v>
      </c>
      <c r="F54" s="51">
        <f t="shared" si="4"/>
        <v>0</v>
      </c>
      <c r="H54" s="76"/>
      <c r="I54" s="76"/>
      <c r="J54" s="76"/>
      <c r="K54" s="76"/>
      <c r="L54" s="76"/>
      <c r="M54" s="76"/>
      <c r="N54" s="76"/>
    </row>
    <row r="55" spans="1:14" x14ac:dyDescent="0.25">
      <c r="A55" s="43" t="s">
        <v>82</v>
      </c>
      <c r="B55" s="44" t="str">
        <f>VLOOKUP(A55,BPU!$A$9:$D$113,2,0)</f>
        <v>De bouche à clé</v>
      </c>
      <c r="C55" s="29" t="str">
        <f>VLOOKUP(A55,BPU!$A$9:$D$113,3,0)</f>
        <v>u</v>
      </c>
      <c r="D55" s="29">
        <v>2</v>
      </c>
      <c r="E55" s="50">
        <f>VLOOKUP(A55,BPU!$A$9:$D$113,4,0)</f>
        <v>0</v>
      </c>
      <c r="F55" s="51">
        <f t="shared" ref="F55:F56" si="5">E55*D55</f>
        <v>0</v>
      </c>
      <c r="H55" s="76"/>
      <c r="I55" s="76"/>
      <c r="J55" s="76"/>
      <c r="K55" s="76"/>
      <c r="L55" s="76"/>
      <c r="M55" s="76"/>
      <c r="N55" s="76"/>
    </row>
    <row r="56" spans="1:14" ht="15.75" thickBot="1" x14ac:dyDescent="0.3">
      <c r="A56" s="56" t="s">
        <v>130</v>
      </c>
      <c r="B56" s="59" t="str">
        <f>VLOOKUP(A56,BPU!$A$9:$D$113,2,0)</f>
        <v>Reprise de sable stabilisé (Parc)</v>
      </c>
      <c r="C56" s="56" t="str">
        <f>VLOOKUP(A56,BPU!$A$9:$D$113,3,0)</f>
        <v>m²</v>
      </c>
      <c r="D56" s="56">
        <v>20</v>
      </c>
      <c r="E56" s="57">
        <f>VLOOKUP(A56,BPU!$A$9:$D$113,4,0)</f>
        <v>0</v>
      </c>
      <c r="F56" s="58">
        <f t="shared" si="5"/>
        <v>0</v>
      </c>
      <c r="H56" s="77"/>
      <c r="I56" s="76"/>
      <c r="J56" s="76"/>
      <c r="K56" s="76"/>
      <c r="L56" s="76"/>
      <c r="M56" s="76"/>
      <c r="N56" s="76"/>
    </row>
    <row r="57" spans="1:14" ht="15.75" thickBot="1" x14ac:dyDescent="0.3">
      <c r="A57" s="29"/>
      <c r="B57" s="30" t="s">
        <v>101</v>
      </c>
      <c r="C57" s="29"/>
      <c r="D57" s="29"/>
      <c r="E57" s="50"/>
      <c r="F57" s="52">
        <f>SUM(F44:F56)</f>
        <v>0</v>
      </c>
    </row>
    <row r="58" spans="1:14" x14ac:dyDescent="0.25">
      <c r="A58" s="29"/>
      <c r="B58" s="7"/>
      <c r="C58" s="29"/>
      <c r="D58" s="29"/>
      <c r="E58" s="50"/>
      <c r="F58" s="51"/>
    </row>
    <row r="59" spans="1:14" x14ac:dyDescent="0.25">
      <c r="A59" s="29"/>
      <c r="B59" s="67" t="str">
        <f>BPU!B74</f>
        <v>MU - MOBILIER</v>
      </c>
      <c r="C59" s="8"/>
      <c r="D59" s="8"/>
      <c r="E59" s="47"/>
      <c r="F59" s="47"/>
    </row>
    <row r="60" spans="1:14" x14ac:dyDescent="0.25">
      <c r="A60" s="29" t="s">
        <v>103</v>
      </c>
      <c r="B60" s="7" t="str">
        <f>VLOOKUP(A60,BPU!$A$9:$D$113,2,0)</f>
        <v>Mobilier sur mesure</v>
      </c>
      <c r="C60" s="29"/>
      <c r="D60" s="29"/>
      <c r="E60" s="50"/>
      <c r="F60" s="51"/>
    </row>
    <row r="61" spans="1:14" x14ac:dyDescent="0.25">
      <c r="A61" s="43" t="s">
        <v>104</v>
      </c>
      <c r="B61" s="44" t="str">
        <f>VLOOKUP(A61,BPU!$A$9:$D$113,2,0)</f>
        <v>Potelet sur platine</v>
      </c>
      <c r="C61" s="29" t="str">
        <f>VLOOKUP(A61,BPU!$A$9:$D$113,3,0)</f>
        <v>u</v>
      </c>
      <c r="D61" s="29">
        <v>40</v>
      </c>
      <c r="E61" s="50">
        <f>VLOOKUP(A61,BPU!$A$9:$D$113,4,0)</f>
        <v>0</v>
      </c>
      <c r="F61" s="51">
        <f t="shared" ref="F61" si="6">E61*D61</f>
        <v>0</v>
      </c>
    </row>
    <row r="62" spans="1:14" x14ac:dyDescent="0.25">
      <c r="A62" s="43" t="s">
        <v>107</v>
      </c>
      <c r="B62" s="44" t="str">
        <f>VLOOKUP(A62,BPU!$A$9:$D$113,2,0)</f>
        <v>Barrière sur platine</v>
      </c>
      <c r="C62" s="29" t="str">
        <f>VLOOKUP(A62,BPU!$A$9:$D$113,3,0)</f>
        <v>u</v>
      </c>
      <c r="D62" s="29">
        <v>12</v>
      </c>
      <c r="E62" s="50">
        <f>VLOOKUP(A62,BPU!$A$9:$D$113,4,0)</f>
        <v>0</v>
      </c>
      <c r="F62" s="51">
        <f t="shared" ref="F62" si="7">E62*D62</f>
        <v>0</v>
      </c>
    </row>
    <row r="63" spans="1:14" x14ac:dyDescent="0.25">
      <c r="A63" s="43" t="s">
        <v>110</v>
      </c>
      <c r="B63" s="44" t="str">
        <f>VLOOKUP(A63,BPU!$A$9:$D$113,2,0)</f>
        <v>Banc</v>
      </c>
      <c r="C63" s="29" t="str">
        <f>VLOOKUP(A63,BPU!$A$9:$D$113,3,0)</f>
        <v>u</v>
      </c>
      <c r="D63" s="29">
        <v>4</v>
      </c>
      <c r="E63" s="50">
        <f>VLOOKUP(A63,BPU!$A$9:$D$113,4,0)</f>
        <v>0</v>
      </c>
      <c r="F63" s="51">
        <f t="shared" ref="F63:F65" si="8">E63*D63</f>
        <v>0</v>
      </c>
    </row>
    <row r="64" spans="1:14" x14ac:dyDescent="0.25">
      <c r="A64" s="43" t="s">
        <v>113</v>
      </c>
      <c r="B64" s="44" t="str">
        <f>VLOOKUP(A64,BPU!$A$9:$D$113,2,0)</f>
        <v>Corbeille</v>
      </c>
      <c r="C64" s="29" t="str">
        <f>VLOOKUP(A64,BPU!$A$9:$D$113,3,0)</f>
        <v>u</v>
      </c>
      <c r="D64" s="29">
        <v>2</v>
      </c>
      <c r="E64" s="50">
        <f>VLOOKUP(A64,BPU!$A$9:$D$113,4,0)</f>
        <v>0</v>
      </c>
      <c r="F64" s="51">
        <f t="shared" si="8"/>
        <v>0</v>
      </c>
    </row>
    <row r="65" spans="1:6" x14ac:dyDescent="0.25">
      <c r="A65" s="43" t="s">
        <v>116</v>
      </c>
      <c r="B65" s="44" t="str">
        <f>VLOOKUP(A65,BPU!$A$9:$D$113,2,0)</f>
        <v>Grille d'arbre</v>
      </c>
      <c r="C65" s="29" t="str">
        <f>VLOOKUP(A65,BPU!$A$9:$D$113,3,0)</f>
        <v>u</v>
      </c>
      <c r="D65" s="29">
        <v>4</v>
      </c>
      <c r="E65" s="50">
        <f>VLOOKUP(A65,BPU!$A$9:$D$113,4,0)</f>
        <v>0</v>
      </c>
      <c r="F65" s="51">
        <f t="shared" si="8"/>
        <v>0</v>
      </c>
    </row>
    <row r="66" spans="1:6" x14ac:dyDescent="0.25">
      <c r="A66" s="43" t="s">
        <v>118</v>
      </c>
      <c r="B66" s="44" t="str">
        <f>VLOOKUP(A66,BPU!$A$9:$D$113,2,0)</f>
        <v>Appui-vélo</v>
      </c>
      <c r="C66" s="29" t="str">
        <f>VLOOKUP(A66,BPU!$A$9:$D$113,3,0)</f>
        <v>u</v>
      </c>
      <c r="D66" s="29">
        <v>6</v>
      </c>
      <c r="E66" s="50">
        <f>VLOOKUP(A66,BPU!$A$9:$D$113,4,0)</f>
        <v>0</v>
      </c>
      <c r="F66" s="51">
        <f t="shared" ref="F66" si="9">E66*D66</f>
        <v>0</v>
      </c>
    </row>
    <row r="67" spans="1:6" ht="27" x14ac:dyDescent="0.25">
      <c r="A67" s="56" t="s">
        <v>122</v>
      </c>
      <c r="B67" s="59" t="str">
        <f>VLOOKUP(A67,BPU!$A$9:$D$113,2,0)</f>
        <v>Dépose, restauration et repose du auvent bleu de l'entrée de l'école</v>
      </c>
      <c r="C67" s="56" t="str">
        <f>VLOOKUP(A67,BPU!$A$9:$D$113,3,0)</f>
        <v>u</v>
      </c>
      <c r="D67" s="56">
        <v>1</v>
      </c>
      <c r="E67" s="57">
        <f>VLOOKUP(A67,BPU!$A$9:$D$113,4,0)</f>
        <v>0</v>
      </c>
      <c r="F67" s="58">
        <f t="shared" ref="F67" si="10">E67*D67</f>
        <v>0</v>
      </c>
    </row>
    <row r="68" spans="1:6" ht="27.75" thickBot="1" x14ac:dyDescent="0.3">
      <c r="A68" s="56" t="s">
        <v>125</v>
      </c>
      <c r="B68" s="59" t="str">
        <f>VLOOKUP(A68,BPU!$A$9:$D$113,2,0)</f>
        <v>Dépose, restauration et repose du panneau d'affichage bleu de l'entrée de l'école</v>
      </c>
      <c r="C68" s="56" t="str">
        <f>VLOOKUP(A68,BPU!$A$9:$D$113,3,0)</f>
        <v>u</v>
      </c>
      <c r="D68" s="56">
        <v>1</v>
      </c>
      <c r="E68" s="57">
        <f>VLOOKUP(A68,BPU!$A$9:$D$113,4,0)</f>
        <v>0</v>
      </c>
      <c r="F68" s="58">
        <f t="shared" ref="F68" si="11">E68*D68</f>
        <v>0</v>
      </c>
    </row>
    <row r="69" spans="1:6" ht="15.75" thickBot="1" x14ac:dyDescent="0.3">
      <c r="A69" s="29"/>
      <c r="B69" s="30" t="s">
        <v>129</v>
      </c>
      <c r="C69" s="29"/>
      <c r="D69" s="29"/>
      <c r="E69" s="50"/>
      <c r="F69" s="52">
        <f>SUM(F61:F68)</f>
        <v>0</v>
      </c>
    </row>
    <row r="70" spans="1:6" x14ac:dyDescent="0.25">
      <c r="A70" s="29"/>
      <c r="B70" s="31"/>
      <c r="C70" s="29"/>
      <c r="D70" s="29"/>
      <c r="E70" s="50"/>
      <c r="F70" s="51"/>
    </row>
    <row r="71" spans="1:6" x14ac:dyDescent="0.25">
      <c r="A71" s="29"/>
      <c r="B71" s="67" t="str">
        <f>BPU!B109</f>
        <v>DV - TRAVAUX DIVERS</v>
      </c>
      <c r="C71" s="8"/>
      <c r="D71" s="8"/>
      <c r="E71" s="47"/>
      <c r="F71" s="47"/>
    </row>
    <row r="72" spans="1:6" x14ac:dyDescent="0.25">
      <c r="A72" s="29" t="s">
        <v>12</v>
      </c>
      <c r="B72" s="7" t="str">
        <f>VLOOKUP(A72,BPU!$A$9:$D$116,2,0)</f>
        <v>Dossier de récolement et DOE</v>
      </c>
      <c r="C72" s="29" t="str">
        <f>VLOOKUP(A72,BPU!$A$9:$D$116,3,0)</f>
        <v>ft</v>
      </c>
      <c r="D72" s="29">
        <v>1</v>
      </c>
      <c r="E72" s="50">
        <f>VLOOKUP(A72,BPU!$A$9:$D$116,4,0)</f>
        <v>0</v>
      </c>
      <c r="F72" s="51">
        <f t="shared" ref="F72" si="12">E72*D72</f>
        <v>0</v>
      </c>
    </row>
    <row r="73" spans="1:6" ht="15.75" thickBot="1" x14ac:dyDescent="0.3">
      <c r="A73" s="29" t="s">
        <v>50</v>
      </c>
      <c r="B73" s="69" t="str">
        <f>VLOOKUP(A73,BPU!$A$9:$D$116,2,0)</f>
        <v>Remplacement de tampon fonte</v>
      </c>
      <c r="C73" s="29" t="str">
        <f>VLOOKUP(A73,BPU!$A$9:$D$116,3,0)</f>
        <v>u</v>
      </c>
      <c r="D73" s="29">
        <v>20</v>
      </c>
      <c r="E73" s="50">
        <f>VLOOKUP(A73,BPU!$A$9:$D$116,4,0)</f>
        <v>0</v>
      </c>
      <c r="F73" s="51">
        <f t="shared" ref="F73" si="13">E73*D73</f>
        <v>0</v>
      </c>
    </row>
    <row r="74" spans="1:6" ht="15.75" thickBot="1" x14ac:dyDescent="0.3">
      <c r="A74" s="29"/>
      <c r="B74" s="30" t="s">
        <v>20</v>
      </c>
      <c r="C74" s="29"/>
      <c r="D74" s="29"/>
      <c r="E74" s="50"/>
      <c r="F74" s="52">
        <f>SUM(F72:F73)</f>
        <v>0</v>
      </c>
    </row>
    <row r="75" spans="1:6" x14ac:dyDescent="0.25">
      <c r="A75" s="29"/>
      <c r="B75" s="31"/>
      <c r="C75" s="29"/>
      <c r="D75" s="29"/>
      <c r="E75" s="50"/>
      <c r="F75" s="51"/>
    </row>
    <row r="76" spans="1:6" ht="15.75" thickBot="1" x14ac:dyDescent="0.3">
      <c r="A76" s="32"/>
      <c r="B76" s="35"/>
      <c r="C76" s="32"/>
      <c r="D76" s="32"/>
      <c r="E76" s="33"/>
      <c r="F76" s="34"/>
    </row>
    <row r="77" spans="1:6" ht="15.75" thickTop="1" x14ac:dyDescent="0.25"/>
    <row r="78" spans="1:6" x14ac:dyDescent="0.25">
      <c r="C78" s="16" t="s">
        <v>24</v>
      </c>
      <c r="D78" s="16"/>
      <c r="E78" s="36"/>
      <c r="F78" s="36" t="s">
        <v>25</v>
      </c>
    </row>
    <row r="79" spans="1:6" x14ac:dyDescent="0.25">
      <c r="C79" s="16"/>
      <c r="D79" s="16"/>
      <c r="E79" s="37"/>
      <c r="F79" s="38">
        <f>SUM(F37:F75)/2</f>
        <v>0</v>
      </c>
    </row>
    <row r="80" spans="1:6" x14ac:dyDescent="0.25">
      <c r="C80" s="16"/>
      <c r="D80" s="16"/>
      <c r="E80" s="37"/>
      <c r="F80" s="38">
        <f>F23+F30</f>
        <v>0</v>
      </c>
    </row>
    <row r="81" spans="3:6" x14ac:dyDescent="0.25">
      <c r="C81" s="16"/>
      <c r="D81" s="16"/>
      <c r="E81" s="37"/>
      <c r="F81" s="38"/>
    </row>
    <row r="82" spans="3:6" x14ac:dyDescent="0.25">
      <c r="C82" s="16"/>
      <c r="D82" s="16" t="s">
        <v>42</v>
      </c>
      <c r="E82" s="37"/>
      <c r="F82" s="38">
        <f>F79-F80</f>
        <v>0</v>
      </c>
    </row>
    <row r="83" spans="3:6" x14ac:dyDescent="0.25">
      <c r="C83" s="16"/>
      <c r="D83" s="16"/>
      <c r="E83" s="16"/>
      <c r="F83" s="16"/>
    </row>
    <row r="84" spans="3:6" x14ac:dyDescent="0.25">
      <c r="C84" s="16"/>
      <c r="D84" s="16"/>
      <c r="E84" s="16"/>
      <c r="F84" s="16"/>
    </row>
    <row r="85" spans="3:6" x14ac:dyDescent="0.25">
      <c r="C85" s="16"/>
      <c r="D85" s="16"/>
      <c r="E85" s="16"/>
      <c r="F85" s="16"/>
    </row>
    <row r="86" spans="3:6" x14ac:dyDescent="0.25">
      <c r="C86" s="16"/>
      <c r="D86" s="16"/>
      <c r="E86" s="16"/>
      <c r="F86" s="16"/>
    </row>
    <row r="87" spans="3:6" x14ac:dyDescent="0.25">
      <c r="C87" s="16"/>
      <c r="D87" s="16"/>
      <c r="E87" s="16"/>
      <c r="F87" s="16"/>
    </row>
    <row r="88" spans="3:6" x14ac:dyDescent="0.25">
      <c r="C88" s="16"/>
      <c r="D88" s="16"/>
      <c r="E88" s="16"/>
      <c r="F88" s="16"/>
    </row>
  </sheetData>
  <mergeCells count="4">
    <mergeCell ref="A5:F5"/>
    <mergeCell ref="A6:F6"/>
    <mergeCell ref="A7:F7"/>
    <mergeCell ref="A8:F8"/>
  </mergeCells>
  <printOptions horizontalCentered="1"/>
  <pageMargins left="0.23622047244094491" right="0.23622047244094491" top="0.55118110236220474" bottom="0.55118110236220474" header="0.31496062992125984" footer="0.31496062992125984"/>
  <pageSetup paperSize="9" scale="80" orientation="portrait" r:id="rId1"/>
  <headerFooter>
    <oddHeader>&amp;C&amp;"Century Gothic,Gras"&amp;10Détail Quantitatif et Estimatif</oddHeader>
    <oddFooter>&amp;R&amp;"Century Gothic,Normal"&amp;9&amp;K000000&amp;P/&amp;N</oddFooter>
  </headerFooter>
  <rowBreaks count="1" manualBreakCount="1">
    <brk id="3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2:Q79"/>
  <sheetViews>
    <sheetView view="pageBreakPreview" zoomScaleNormal="100" zoomScaleSheetLayoutView="100" workbookViewId="0">
      <selection activeCell="I81" sqref="I81"/>
    </sheetView>
  </sheetViews>
  <sheetFormatPr baseColWidth="10" defaultColWidth="11.42578125" defaultRowHeight="15" x14ac:dyDescent="0.25"/>
  <cols>
    <col min="1" max="1" width="7.7109375" customWidth="1"/>
    <col min="2" max="2" width="55.7109375" customWidth="1"/>
    <col min="3" max="3" width="7.7109375" customWidth="1"/>
    <col min="4" max="4" width="10" customWidth="1"/>
    <col min="5" max="5" width="14" customWidth="1"/>
    <col min="6" max="6" width="14.7109375" bestFit="1" customWidth="1"/>
    <col min="10" max="10" width="13.7109375" bestFit="1" customWidth="1"/>
    <col min="11" max="11" width="13.140625" bestFit="1" customWidth="1"/>
  </cols>
  <sheetData>
    <row r="2" spans="1:8" x14ac:dyDescent="0.25">
      <c r="B2" s="39" t="s">
        <v>30</v>
      </c>
    </row>
    <row r="3" spans="1:8" x14ac:dyDescent="0.25">
      <c r="B3" s="39" t="s">
        <v>31</v>
      </c>
    </row>
    <row r="5" spans="1:8" ht="18" x14ac:dyDescent="0.25">
      <c r="A5" s="82" t="str">
        <f>BPU!A5</f>
        <v>Commune de Camaret-sur-Aigues</v>
      </c>
      <c r="B5" s="82"/>
      <c r="C5" s="82"/>
      <c r="D5" s="82"/>
      <c r="E5" s="82"/>
      <c r="F5" s="82"/>
    </row>
    <row r="6" spans="1:8" ht="30.95" customHeight="1" x14ac:dyDescent="0.25">
      <c r="A6" s="86" t="str">
        <f>BPU!A6</f>
        <v>Aménagement urbain - Requalification de l' Avenue du Mont Ventoux 
et de l'entrée de ville Sud-Est</v>
      </c>
      <c r="B6" s="86"/>
      <c r="C6" s="86"/>
      <c r="D6" s="86"/>
      <c r="E6" s="86"/>
      <c r="F6" s="86"/>
    </row>
    <row r="7" spans="1:8" ht="15.75" x14ac:dyDescent="0.25">
      <c r="A7" s="84" t="str">
        <f>BPU!A7</f>
        <v>Lot 3 - Revêtements qualitatifs - Mobilier</v>
      </c>
      <c r="B7" s="84"/>
      <c r="C7" s="84"/>
      <c r="D7" s="84"/>
      <c r="E7" s="84"/>
      <c r="F7" s="84"/>
    </row>
    <row r="8" spans="1:8" ht="15.75" x14ac:dyDescent="0.25">
      <c r="A8" s="84" t="s">
        <v>52</v>
      </c>
      <c r="B8" s="84"/>
      <c r="C8" s="84"/>
      <c r="D8" s="84"/>
      <c r="E8" s="84"/>
      <c r="F8" s="84"/>
    </row>
    <row r="9" spans="1:8" ht="15.75" x14ac:dyDescent="0.25">
      <c r="A9" s="80"/>
      <c r="B9" s="80"/>
      <c r="C9" s="80"/>
      <c r="D9" s="80"/>
      <c r="E9" s="80"/>
      <c r="F9" s="80"/>
    </row>
    <row r="10" spans="1:8" ht="15.75" x14ac:dyDescent="0.25">
      <c r="A10" s="15"/>
      <c r="B10" s="22" t="s">
        <v>41</v>
      </c>
      <c r="C10" s="15"/>
      <c r="D10" s="15"/>
      <c r="E10" s="15"/>
      <c r="F10" s="15"/>
    </row>
    <row r="11" spans="1:8" ht="9.75" customHeight="1" x14ac:dyDescent="0.25">
      <c r="A11" s="15"/>
      <c r="B11" s="22"/>
      <c r="C11" s="15"/>
      <c r="D11" s="15"/>
      <c r="E11" s="15"/>
      <c r="F11" s="15"/>
    </row>
    <row r="12" spans="1:8" ht="15.75" x14ac:dyDescent="0.25">
      <c r="A12" s="15"/>
      <c r="B12" s="22"/>
      <c r="C12" s="15"/>
      <c r="D12" s="15"/>
      <c r="E12" s="15"/>
      <c r="F12" s="25"/>
    </row>
    <row r="13" spans="1:8" ht="15.75" x14ac:dyDescent="0.25">
      <c r="A13" s="15"/>
      <c r="B13" s="22"/>
      <c r="C13" s="15"/>
      <c r="D13" s="15"/>
      <c r="E13" s="15"/>
      <c r="F13" s="15"/>
    </row>
    <row r="14" spans="1:8" ht="15.75" x14ac:dyDescent="0.25">
      <c r="A14" s="15"/>
      <c r="B14" s="22" t="str">
        <f>B39</f>
        <v>IC - INSTALLATION DE CHANTIER</v>
      </c>
      <c r="C14" s="15"/>
      <c r="D14" s="15"/>
      <c r="E14" s="15"/>
      <c r="F14" s="53">
        <f>F43</f>
        <v>0</v>
      </c>
      <c r="H14" s="45"/>
    </row>
    <row r="15" spans="1:8" ht="15.75" x14ac:dyDescent="0.25">
      <c r="A15" s="15"/>
      <c r="B15" s="22"/>
      <c r="C15" s="15"/>
      <c r="D15" s="15"/>
      <c r="E15" s="15"/>
      <c r="F15" s="53"/>
    </row>
    <row r="16" spans="1:8" ht="15.75" x14ac:dyDescent="0.25">
      <c r="A16" s="15"/>
      <c r="B16" s="22" t="str">
        <f>B45</f>
        <v>TP - TRAVAUX PREPARATOIRES</v>
      </c>
      <c r="C16" s="15"/>
      <c r="D16" s="15"/>
      <c r="E16" s="15"/>
      <c r="F16" s="53">
        <f>F47</f>
        <v>0</v>
      </c>
      <c r="H16" s="45"/>
    </row>
    <row r="17" spans="1:8" ht="15.75" x14ac:dyDescent="0.25">
      <c r="A17" s="15"/>
      <c r="B17" s="22"/>
      <c r="C17" s="15"/>
      <c r="D17" s="15"/>
      <c r="E17" s="15"/>
      <c r="F17" s="53"/>
    </row>
    <row r="18" spans="1:8" ht="15.75" x14ac:dyDescent="0.25">
      <c r="A18" s="15"/>
      <c r="B18" s="22" t="str">
        <f>B49</f>
        <v>RQ - REVETEMENTS QUALITATIFS</v>
      </c>
      <c r="C18" s="15"/>
      <c r="D18" s="15"/>
      <c r="E18" s="15"/>
      <c r="F18" s="53">
        <f>F55</f>
        <v>0</v>
      </c>
      <c r="H18" s="45"/>
    </row>
    <row r="19" spans="1:8" ht="15.75" x14ac:dyDescent="0.25">
      <c r="A19" s="15"/>
      <c r="B19" s="22"/>
      <c r="C19" s="15"/>
      <c r="D19" s="15"/>
      <c r="E19" s="15"/>
      <c r="F19" s="53"/>
    </row>
    <row r="20" spans="1:8" ht="15.75" x14ac:dyDescent="0.25">
      <c r="A20" s="15"/>
      <c r="B20" s="22" t="str">
        <f>B57</f>
        <v>MU - MOBILIER</v>
      </c>
      <c r="C20" s="15"/>
      <c r="D20" s="15"/>
      <c r="E20" s="15"/>
      <c r="F20" s="53">
        <f>F61</f>
        <v>0</v>
      </c>
      <c r="H20" s="45"/>
    </row>
    <row r="21" spans="1:8" ht="15.75" x14ac:dyDescent="0.25">
      <c r="A21" s="15"/>
      <c r="B21" s="22"/>
      <c r="C21" s="15"/>
      <c r="D21" s="15"/>
      <c r="E21" s="15"/>
      <c r="F21" s="53"/>
    </row>
    <row r="22" spans="1:8" ht="15.75" x14ac:dyDescent="0.25">
      <c r="A22" s="15"/>
      <c r="B22" s="22" t="str">
        <f>B63</f>
        <v>DV - TRAVAUX DIVERS</v>
      </c>
      <c r="C22" s="15"/>
      <c r="D22" s="15"/>
      <c r="E22" s="15"/>
      <c r="F22" s="53">
        <f>F65</f>
        <v>0</v>
      </c>
      <c r="H22" s="45"/>
    </row>
    <row r="23" spans="1:8" ht="16.5" thickBot="1" x14ac:dyDescent="0.3">
      <c r="A23" s="15"/>
      <c r="B23" s="22"/>
      <c r="C23" s="15"/>
      <c r="D23" s="15"/>
      <c r="E23" s="15"/>
      <c r="F23" s="53"/>
    </row>
    <row r="24" spans="1:8" ht="15.75" x14ac:dyDescent="0.25">
      <c r="A24" s="15"/>
      <c r="B24" s="22"/>
      <c r="C24" s="24"/>
      <c r="D24" s="24"/>
      <c r="E24" s="24"/>
      <c r="F24" s="54"/>
    </row>
    <row r="25" spans="1:8" ht="15.75" x14ac:dyDescent="0.25">
      <c r="A25" s="15"/>
      <c r="B25" s="22"/>
      <c r="C25" s="15"/>
      <c r="D25" s="25" t="s">
        <v>21</v>
      </c>
      <c r="F25" s="53">
        <f>SUM(F14:F22)</f>
        <v>0</v>
      </c>
      <c r="H25" s="45"/>
    </row>
    <row r="26" spans="1:8" ht="15.75" x14ac:dyDescent="0.25">
      <c r="A26" s="15"/>
      <c r="B26" s="22"/>
      <c r="C26" s="15"/>
      <c r="D26" s="15"/>
      <c r="F26" s="53"/>
    </row>
    <row r="27" spans="1:8" ht="16.5" x14ac:dyDescent="0.3">
      <c r="A27" s="15"/>
      <c r="B27" s="22"/>
      <c r="C27" s="25" t="s">
        <v>22</v>
      </c>
      <c r="D27" s="26">
        <v>0.2</v>
      </c>
      <c r="F27" s="55">
        <f>F25*D27</f>
        <v>0</v>
      </c>
    </row>
    <row r="28" spans="1:8" ht="15.75" x14ac:dyDescent="0.25">
      <c r="A28" s="15"/>
      <c r="B28" s="22"/>
      <c r="C28" s="15"/>
      <c r="D28" s="15"/>
      <c r="F28" s="53"/>
    </row>
    <row r="29" spans="1:8" ht="15.75" x14ac:dyDescent="0.25">
      <c r="A29" s="15"/>
      <c r="B29" s="22"/>
      <c r="C29" s="15"/>
      <c r="D29" s="25" t="s">
        <v>23</v>
      </c>
      <c r="F29" s="53">
        <f>F25+F27</f>
        <v>0</v>
      </c>
    </row>
    <row r="30" spans="1:8" ht="16.5" thickBot="1" x14ac:dyDescent="0.3">
      <c r="A30" s="15"/>
      <c r="B30" s="22"/>
      <c r="C30" s="27"/>
      <c r="D30" s="27"/>
      <c r="E30" s="27"/>
      <c r="F30" s="28"/>
    </row>
    <row r="31" spans="1:8" ht="15.75" x14ac:dyDescent="0.25">
      <c r="A31" s="15"/>
      <c r="B31" s="22"/>
      <c r="C31" s="15"/>
      <c r="D31" s="15"/>
      <c r="E31" s="15"/>
      <c r="F31" s="23"/>
    </row>
    <row r="32" spans="1:8" ht="15.75" x14ac:dyDescent="0.25">
      <c r="A32" s="15"/>
      <c r="B32" s="22"/>
      <c r="C32" s="15"/>
      <c r="D32" s="15"/>
      <c r="E32" s="15"/>
      <c r="F32" s="53"/>
    </row>
    <row r="33" spans="1:17" ht="15.75" x14ac:dyDescent="0.25">
      <c r="A33" s="15"/>
      <c r="B33" s="22"/>
      <c r="C33" s="15"/>
      <c r="D33" s="15"/>
      <c r="E33" s="15"/>
      <c r="F33" s="23"/>
    </row>
    <row r="34" spans="1:17" ht="15.75" x14ac:dyDescent="0.25">
      <c r="A34" s="15"/>
      <c r="B34" s="22"/>
      <c r="C34" s="15"/>
      <c r="D34" s="15"/>
      <c r="E34" s="15"/>
      <c r="F34" s="53"/>
    </row>
    <row r="35" spans="1:17" ht="15.75" x14ac:dyDescent="0.25">
      <c r="A35" s="15"/>
      <c r="B35" s="22"/>
      <c r="C35" s="15"/>
      <c r="D35" s="15"/>
      <c r="E35" s="15"/>
      <c r="F35" s="23"/>
    </row>
    <row r="36" spans="1:17" ht="15.75" x14ac:dyDescent="0.25">
      <c r="A36" s="15"/>
      <c r="B36" s="22"/>
      <c r="C36" s="15"/>
      <c r="D36" s="15"/>
      <c r="E36" s="15"/>
      <c r="F36" s="23"/>
    </row>
    <row r="37" spans="1:17" ht="15.75" thickBot="1" x14ac:dyDescent="0.3">
      <c r="A37" s="15"/>
      <c r="B37" s="15"/>
      <c r="C37" s="15"/>
      <c r="D37" s="15"/>
      <c r="E37" s="15"/>
      <c r="F37" s="15"/>
    </row>
    <row r="38" spans="1:17" ht="35.1" customHeight="1" thickTop="1" thickBot="1" x14ac:dyDescent="0.3">
      <c r="A38" s="1" t="s">
        <v>0</v>
      </c>
      <c r="B38" s="1" t="s">
        <v>17</v>
      </c>
      <c r="C38" s="1" t="s">
        <v>1</v>
      </c>
      <c r="D38" s="1" t="s">
        <v>18</v>
      </c>
      <c r="E38" s="1" t="s">
        <v>15</v>
      </c>
      <c r="F38" s="1" t="s">
        <v>16</v>
      </c>
    </row>
    <row r="39" spans="1:17" ht="24.95" customHeight="1" thickTop="1" x14ac:dyDescent="0.25">
      <c r="A39" s="3"/>
      <c r="B39" s="66" t="str">
        <f>BPU!B10</f>
        <v>IC - INSTALLATION DE CHANTIER</v>
      </c>
      <c r="C39" s="12"/>
      <c r="D39" s="12"/>
      <c r="E39" s="12"/>
      <c r="F39" s="13"/>
    </row>
    <row r="40" spans="1:17" x14ac:dyDescent="0.25">
      <c r="A40" s="29" t="s">
        <v>4</v>
      </c>
      <c r="B40" s="79" t="str">
        <f>VLOOKUP(A40,BPU!$A$9:$D$113,2,0)</f>
        <v>Installation de chantier propre au lot</v>
      </c>
      <c r="C40" s="29" t="str">
        <f>VLOOKUP(A40,BPU!$A$9:$D$113,3,0)</f>
        <v>ft</v>
      </c>
      <c r="D40" s="29">
        <v>1</v>
      </c>
      <c r="E40" s="50">
        <f>VLOOKUP(A40,BPU!$A$9:$D$113,4,0)</f>
        <v>0</v>
      </c>
      <c r="F40" s="51">
        <f t="shared" ref="F40:F42" si="0">E40*D40</f>
        <v>0</v>
      </c>
    </row>
    <row r="41" spans="1:17" x14ac:dyDescent="0.25">
      <c r="A41" s="29" t="s">
        <v>7</v>
      </c>
      <c r="B41" s="79" t="str">
        <f>VLOOKUP(A41,BPU!$A$9:$D$113,2,0)</f>
        <v>Signalisation de chantier propre au lot</v>
      </c>
      <c r="C41" s="29" t="str">
        <f>VLOOKUP(A41,BPU!$A$9:$D$113,3,0)</f>
        <v>ft</v>
      </c>
      <c r="D41" s="29">
        <v>1</v>
      </c>
      <c r="E41" s="50">
        <f>VLOOKUP(A41,BPU!$A$9:$D$113,4,0)</f>
        <v>0</v>
      </c>
      <c r="F41" s="51">
        <f t="shared" si="0"/>
        <v>0</v>
      </c>
    </row>
    <row r="42" spans="1:17" ht="15.75" thickBot="1" x14ac:dyDescent="0.3">
      <c r="A42" s="29" t="s">
        <v>35</v>
      </c>
      <c r="B42" s="79" t="str">
        <f>VLOOKUP(A42,BPU!$A$9:$D$113,2,0)</f>
        <v>Plans et études d'exécution</v>
      </c>
      <c r="C42" s="29" t="str">
        <f>VLOOKUP(A42,BPU!$A$9:$D$113,3,0)</f>
        <v>ft</v>
      </c>
      <c r="D42" s="29">
        <v>0.5</v>
      </c>
      <c r="E42" s="50">
        <f>VLOOKUP(A42,BPU!$A$9:$D$113,4,0)</f>
        <v>0</v>
      </c>
      <c r="F42" s="51">
        <f t="shared" si="0"/>
        <v>0</v>
      </c>
    </row>
    <row r="43" spans="1:17" ht="15.75" thickBot="1" x14ac:dyDescent="0.3">
      <c r="A43" s="29"/>
      <c r="B43" s="30" t="s">
        <v>19</v>
      </c>
      <c r="C43" s="29"/>
      <c r="D43" s="29"/>
      <c r="E43" s="50"/>
      <c r="F43" s="52">
        <f>SUM(F40:F42)</f>
        <v>0</v>
      </c>
    </row>
    <row r="44" spans="1:17" x14ac:dyDescent="0.25">
      <c r="A44" s="29"/>
      <c r="B44" s="31"/>
      <c r="C44" s="29"/>
      <c r="D44" s="29"/>
      <c r="E44" s="50"/>
      <c r="F44" s="51"/>
    </row>
    <row r="45" spans="1:17" ht="24.95" customHeight="1" x14ac:dyDescent="0.25">
      <c r="A45" s="29"/>
      <c r="B45" s="67" t="str">
        <f>BPU!B23</f>
        <v>TP - TRAVAUX PREPARATOIRES</v>
      </c>
      <c r="C45" s="8"/>
      <c r="D45" s="8"/>
      <c r="E45" s="47"/>
      <c r="F45" s="47"/>
    </row>
    <row r="46" spans="1:17" ht="15.75" thickBot="1" x14ac:dyDescent="0.3">
      <c r="A46" s="29" t="s">
        <v>37</v>
      </c>
      <c r="B46" s="79" t="str">
        <f>VLOOKUP(A46,BPU!$A$9:$D$113,2,0)</f>
        <v>Dépose des élements en pierre devant le Ravelin</v>
      </c>
      <c r="C46" s="29" t="str">
        <f>VLOOKUP(A46,BPU!$A$9:$D$113,3,0)</f>
        <v>u</v>
      </c>
      <c r="D46" s="29">
        <v>20</v>
      </c>
      <c r="E46" s="50">
        <f>VLOOKUP(A46,BPU!$A$9:$D$113,4,0)</f>
        <v>0</v>
      </c>
      <c r="F46" s="51">
        <f t="shared" ref="F46" si="1">E46*D46</f>
        <v>0</v>
      </c>
    </row>
    <row r="47" spans="1:17" ht="15.75" thickBot="1" x14ac:dyDescent="0.3">
      <c r="A47" s="29"/>
      <c r="B47" s="30" t="s">
        <v>38</v>
      </c>
      <c r="C47" s="29"/>
      <c r="D47" s="29"/>
      <c r="E47" s="50"/>
      <c r="F47" s="52">
        <f>SUM(F46:F46)</f>
        <v>0</v>
      </c>
      <c r="H47" s="77" t="s">
        <v>53</v>
      </c>
      <c r="I47" s="77" t="s">
        <v>57</v>
      </c>
      <c r="J47" s="77" t="s">
        <v>58</v>
      </c>
      <c r="K47" s="77" t="s">
        <v>59</v>
      </c>
      <c r="L47" s="77" t="s">
        <v>54</v>
      </c>
      <c r="M47" s="77" t="s">
        <v>55</v>
      </c>
      <c r="N47" s="77" t="s">
        <v>56</v>
      </c>
      <c r="O47" s="77"/>
      <c r="P47" s="77"/>
      <c r="Q47" s="77"/>
    </row>
    <row r="48" spans="1:17" x14ac:dyDescent="0.25">
      <c r="A48" s="29"/>
      <c r="B48" s="31"/>
      <c r="C48" s="29"/>
      <c r="D48" s="29"/>
      <c r="E48" s="50"/>
      <c r="F48" s="51"/>
      <c r="H48" s="77"/>
      <c r="I48" s="77">
        <v>1820</v>
      </c>
      <c r="J48" s="77">
        <f>910-30</f>
        <v>880</v>
      </c>
      <c r="K48" s="77">
        <v>1260</v>
      </c>
      <c r="L48" s="77">
        <v>560</v>
      </c>
      <c r="M48" s="77">
        <v>50</v>
      </c>
      <c r="N48" s="77">
        <v>750</v>
      </c>
    </row>
    <row r="49" spans="1:14" x14ac:dyDescent="0.25">
      <c r="A49" s="29"/>
      <c r="B49" s="67" t="str">
        <f>BPU!B28</f>
        <v>RQ - REVETEMENTS QUALITATIFS</v>
      </c>
      <c r="C49" s="8"/>
      <c r="D49" s="8"/>
      <c r="E49" s="47"/>
      <c r="F49" s="47"/>
    </row>
    <row r="50" spans="1:14" x14ac:dyDescent="0.25">
      <c r="A50" s="29" t="s">
        <v>83</v>
      </c>
      <c r="B50" s="79" t="str">
        <f>VLOOKUP(A50,BPU!$A$9:$D$113,2,0)</f>
        <v>Béton désactivé</v>
      </c>
      <c r="C50" s="29"/>
      <c r="D50" s="29"/>
      <c r="E50" s="50"/>
      <c r="F50" s="51"/>
      <c r="H50" s="77"/>
      <c r="I50" s="76"/>
      <c r="J50" s="76"/>
      <c r="K50" s="76"/>
      <c r="L50" s="76"/>
      <c r="M50" s="76"/>
      <c r="N50" s="76"/>
    </row>
    <row r="51" spans="1:14" x14ac:dyDescent="0.25">
      <c r="A51" s="43" t="s">
        <v>88</v>
      </c>
      <c r="B51" s="44" t="str">
        <f>VLOOKUP(A51,BPU!$A$9:$D$113,2,0)</f>
        <v>Formule 3 - devant mairie - épaisseur 18cm</v>
      </c>
      <c r="C51" s="29" t="str">
        <f>VLOOKUP(A51,BPU!$A$9:$D$113,3,0)</f>
        <v>m²</v>
      </c>
      <c r="D51" s="29">
        <v>5</v>
      </c>
      <c r="E51" s="50">
        <f>VLOOKUP(A51,BPU!$A$9:$D$113,4,0)</f>
        <v>0</v>
      </c>
      <c r="F51" s="51">
        <f t="shared" ref="F51:F54" si="2">E51*D51</f>
        <v>0</v>
      </c>
      <c r="H51" s="76"/>
      <c r="I51" s="76"/>
      <c r="J51" s="76"/>
      <c r="K51" s="76"/>
      <c r="L51" s="76"/>
      <c r="M51" s="76"/>
      <c r="N51" s="76"/>
    </row>
    <row r="52" spans="1:14" x14ac:dyDescent="0.25">
      <c r="A52" s="43" t="s">
        <v>98</v>
      </c>
      <c r="B52" s="44" t="str">
        <f>VLOOKUP(A52,BPU!$A$9:$D$113,2,0)</f>
        <v>Plus-value pour mise en service sous 72h sur les accès</v>
      </c>
      <c r="C52" s="29" t="str">
        <f>VLOOKUP(A52,BPU!$A$9:$D$113,3,0)</f>
        <v>m²</v>
      </c>
      <c r="D52" s="29">
        <f>D51</f>
        <v>5</v>
      </c>
      <c r="E52" s="50">
        <f>VLOOKUP(A52,BPU!$A$9:$D$113,4,0)</f>
        <v>0</v>
      </c>
      <c r="F52" s="51">
        <f t="shared" si="2"/>
        <v>0</v>
      </c>
      <c r="H52" s="76"/>
      <c r="I52" s="76"/>
      <c r="J52" s="76"/>
      <c r="K52" s="76"/>
      <c r="L52" s="76"/>
      <c r="M52" s="76"/>
      <c r="N52" s="76"/>
    </row>
    <row r="53" spans="1:14" x14ac:dyDescent="0.25">
      <c r="A53" s="56" t="s">
        <v>90</v>
      </c>
      <c r="B53" s="59" t="str">
        <f>VLOOKUP(A53,BPU!$A$9:$D$113,2,0)</f>
        <v>Dallage en pierre ép. 8cm sur lit de mortier</v>
      </c>
      <c r="C53" s="56"/>
      <c r="D53" s="56"/>
      <c r="E53" s="57"/>
      <c r="F53" s="58"/>
      <c r="H53" s="76"/>
      <c r="I53" s="76"/>
      <c r="J53" s="76"/>
      <c r="K53" s="76"/>
      <c r="L53" s="76"/>
      <c r="M53" s="76"/>
      <c r="N53" s="76"/>
    </row>
    <row r="54" spans="1:14" ht="15.75" thickBot="1" x14ac:dyDescent="0.3">
      <c r="A54" s="43" t="s">
        <v>95</v>
      </c>
      <c r="B54" s="44" t="str">
        <f>VLOOKUP(A54,BPU!$A$9:$D$113,2,0)</f>
        <v>Dallage pierre des Barronies - Pose en bande romaine</v>
      </c>
      <c r="C54" s="29" t="str">
        <f>VLOOKUP(A54,BPU!$A$9:$D$113,3,0)</f>
        <v>m²</v>
      </c>
      <c r="D54" s="29">
        <v>7</v>
      </c>
      <c r="E54" s="50">
        <f>VLOOKUP(A54,BPU!$A$9:$D$113,4,0)</f>
        <v>0</v>
      </c>
      <c r="F54" s="51">
        <f t="shared" si="2"/>
        <v>0</v>
      </c>
      <c r="H54" s="76"/>
      <c r="I54" s="76"/>
      <c r="J54" s="76"/>
      <c r="K54" s="76"/>
      <c r="L54" s="76"/>
      <c r="M54" s="76"/>
      <c r="N54" s="76"/>
    </row>
    <row r="55" spans="1:14" ht="15.75" thickBot="1" x14ac:dyDescent="0.3">
      <c r="A55" s="29"/>
      <c r="B55" s="30" t="s">
        <v>101</v>
      </c>
      <c r="C55" s="29"/>
      <c r="D55" s="29"/>
      <c r="E55" s="50"/>
      <c r="F55" s="52">
        <f>SUM(F50:F54)</f>
        <v>0</v>
      </c>
    </row>
    <row r="56" spans="1:14" x14ac:dyDescent="0.25">
      <c r="A56" s="29"/>
      <c r="B56" s="79"/>
      <c r="C56" s="29"/>
      <c r="D56" s="29"/>
      <c r="E56" s="50"/>
      <c r="F56" s="51"/>
    </row>
    <row r="57" spans="1:14" x14ac:dyDescent="0.25">
      <c r="A57" s="29"/>
      <c r="B57" s="67" t="str">
        <f>BPU!B74</f>
        <v>MU - MOBILIER</v>
      </c>
      <c r="C57" s="8"/>
      <c r="D57" s="8"/>
      <c r="E57" s="47"/>
      <c r="F57" s="47"/>
    </row>
    <row r="58" spans="1:14" x14ac:dyDescent="0.25">
      <c r="A58" s="29" t="s">
        <v>103</v>
      </c>
      <c r="B58" s="79" t="str">
        <f>VLOOKUP(A58,BPU!$A$9:$D$113,2,0)</f>
        <v>Mobilier sur mesure</v>
      </c>
      <c r="C58" s="29"/>
      <c r="D58" s="29"/>
      <c r="E58" s="50"/>
      <c r="F58" s="51"/>
    </row>
    <row r="59" spans="1:14" x14ac:dyDescent="0.25">
      <c r="A59" s="43" t="s">
        <v>104</v>
      </c>
      <c r="B59" s="44" t="str">
        <f>VLOOKUP(A59,BPU!$A$9:$D$113,2,0)</f>
        <v>Potelet sur platine</v>
      </c>
      <c r="C59" s="29" t="str">
        <f>VLOOKUP(A59,BPU!$A$9:$D$113,3,0)</f>
        <v>u</v>
      </c>
      <c r="D59" s="29">
        <v>25</v>
      </c>
      <c r="E59" s="50">
        <f>VLOOKUP(A59,BPU!$A$9:$D$113,4,0)</f>
        <v>0</v>
      </c>
      <c r="F59" s="51">
        <f t="shared" ref="F59:F60" si="3">E59*D59</f>
        <v>0</v>
      </c>
    </row>
    <row r="60" spans="1:14" ht="15.75" thickBot="1" x14ac:dyDescent="0.3">
      <c r="A60" s="43" t="s">
        <v>107</v>
      </c>
      <c r="B60" s="44" t="str">
        <f>VLOOKUP(A60,BPU!$A$9:$D$113,2,0)</f>
        <v>Barrière sur platine</v>
      </c>
      <c r="C60" s="29" t="str">
        <f>VLOOKUP(A60,BPU!$A$9:$D$113,3,0)</f>
        <v>u</v>
      </c>
      <c r="D60" s="29">
        <v>10</v>
      </c>
      <c r="E60" s="50">
        <f>VLOOKUP(A60,BPU!$A$9:$D$113,4,0)</f>
        <v>0</v>
      </c>
      <c r="F60" s="51">
        <f t="shared" si="3"/>
        <v>0</v>
      </c>
    </row>
    <row r="61" spans="1:14" ht="15.75" thickBot="1" x14ac:dyDescent="0.3">
      <c r="A61" s="29"/>
      <c r="B61" s="30" t="s">
        <v>129</v>
      </c>
      <c r="C61" s="29"/>
      <c r="D61" s="29"/>
      <c r="E61" s="50"/>
      <c r="F61" s="52">
        <f>SUM(F59:F60)</f>
        <v>0</v>
      </c>
    </row>
    <row r="62" spans="1:14" x14ac:dyDescent="0.25">
      <c r="A62" s="29"/>
      <c r="B62" s="31"/>
      <c r="C62" s="29"/>
      <c r="D62" s="29"/>
      <c r="E62" s="50"/>
      <c r="F62" s="51"/>
    </row>
    <row r="63" spans="1:14" x14ac:dyDescent="0.25">
      <c r="A63" s="29"/>
      <c r="B63" s="67" t="str">
        <f>BPU!B109</f>
        <v>DV - TRAVAUX DIVERS</v>
      </c>
      <c r="C63" s="8"/>
      <c r="D63" s="8"/>
      <c r="E63" s="47"/>
      <c r="F63" s="47"/>
    </row>
    <row r="64" spans="1:14" ht="15.75" thickBot="1" x14ac:dyDescent="0.3">
      <c r="A64" s="29" t="s">
        <v>12</v>
      </c>
      <c r="B64" s="79" t="str">
        <f>VLOOKUP(A64,BPU!$A$9:$D$116,2,0)</f>
        <v>Dossier de récolement et DOE</v>
      </c>
      <c r="C64" s="29" t="str">
        <f>VLOOKUP(A64,BPU!$A$9:$D$116,3,0)</f>
        <v>ft</v>
      </c>
      <c r="D64" s="29">
        <v>1</v>
      </c>
      <c r="E64" s="50">
        <f>VLOOKUP(A64,BPU!$A$9:$D$116,4,0)</f>
        <v>0</v>
      </c>
      <c r="F64" s="51">
        <f t="shared" ref="F64" si="4">E64*D64</f>
        <v>0</v>
      </c>
    </row>
    <row r="65" spans="1:6" ht="15.75" thickBot="1" x14ac:dyDescent="0.3">
      <c r="A65" s="29"/>
      <c r="B65" s="30" t="s">
        <v>20</v>
      </c>
      <c r="C65" s="29"/>
      <c r="D65" s="29"/>
      <c r="E65" s="50"/>
      <c r="F65" s="52">
        <f>SUM(F64:F64)</f>
        <v>0</v>
      </c>
    </row>
    <row r="66" spans="1:6" x14ac:dyDescent="0.25">
      <c r="A66" s="29"/>
      <c r="B66" s="31"/>
      <c r="C66" s="29"/>
      <c r="D66" s="29"/>
      <c r="E66" s="50"/>
      <c r="F66" s="51"/>
    </row>
    <row r="67" spans="1:6" ht="15.75" thickBot="1" x14ac:dyDescent="0.3">
      <c r="A67" s="32"/>
      <c r="B67" s="35"/>
      <c r="C67" s="32"/>
      <c r="D67" s="32"/>
      <c r="E67" s="33"/>
      <c r="F67" s="34"/>
    </row>
    <row r="68" spans="1:6" ht="15.75" thickTop="1" x14ac:dyDescent="0.25"/>
    <row r="69" spans="1:6" x14ac:dyDescent="0.25">
      <c r="C69" s="16" t="s">
        <v>24</v>
      </c>
      <c r="D69" s="16"/>
      <c r="E69" s="36"/>
      <c r="F69" s="36" t="s">
        <v>25</v>
      </c>
    </row>
    <row r="70" spans="1:6" x14ac:dyDescent="0.25">
      <c r="C70" s="16"/>
      <c r="D70" s="16"/>
      <c r="E70" s="37"/>
      <c r="F70" s="38">
        <f>SUM(F39:F66)/2</f>
        <v>0</v>
      </c>
    </row>
    <row r="71" spans="1:6" x14ac:dyDescent="0.25">
      <c r="C71" s="16"/>
      <c r="D71" s="16"/>
      <c r="E71" s="37"/>
      <c r="F71" s="38">
        <f>F25+F32</f>
        <v>0</v>
      </c>
    </row>
    <row r="72" spans="1:6" x14ac:dyDescent="0.25">
      <c r="C72" s="16"/>
      <c r="D72" s="16"/>
      <c r="E72" s="37"/>
      <c r="F72" s="38"/>
    </row>
    <row r="73" spans="1:6" x14ac:dyDescent="0.25">
      <c r="C73" s="16"/>
      <c r="D73" s="16" t="s">
        <v>42</v>
      </c>
      <c r="E73" s="37"/>
      <c r="F73" s="38">
        <f>F70-F71</f>
        <v>0</v>
      </c>
    </row>
    <row r="74" spans="1:6" x14ac:dyDescent="0.25">
      <c r="C74" s="16"/>
      <c r="D74" s="16"/>
      <c r="E74" s="16"/>
      <c r="F74" s="16"/>
    </row>
    <row r="75" spans="1:6" x14ac:dyDescent="0.25">
      <c r="C75" s="16"/>
      <c r="D75" s="16"/>
      <c r="E75" s="16"/>
      <c r="F75" s="16"/>
    </row>
    <row r="76" spans="1:6" x14ac:dyDescent="0.25">
      <c r="C76" s="16"/>
      <c r="D76" s="16"/>
      <c r="E76" s="16"/>
      <c r="F76" s="16"/>
    </row>
    <row r="77" spans="1:6" x14ac:dyDescent="0.25">
      <c r="C77" s="16"/>
      <c r="D77" s="16"/>
      <c r="E77" s="16"/>
      <c r="F77" s="16"/>
    </row>
    <row r="78" spans="1:6" x14ac:dyDescent="0.25">
      <c r="C78" s="16"/>
      <c r="D78" s="16"/>
      <c r="E78" s="16"/>
      <c r="F78" s="16"/>
    </row>
    <row r="79" spans="1:6" x14ac:dyDescent="0.25">
      <c r="C79" s="16"/>
      <c r="D79" s="16"/>
      <c r="E79" s="16"/>
      <c r="F79" s="16"/>
    </row>
  </sheetData>
  <mergeCells count="4">
    <mergeCell ref="A5:F5"/>
    <mergeCell ref="A6:F6"/>
    <mergeCell ref="A7:F7"/>
    <mergeCell ref="A8:F8"/>
  </mergeCells>
  <printOptions horizontalCentered="1"/>
  <pageMargins left="0.23622047244094491" right="0.23622047244094491" top="0.55118110236220474" bottom="0.55118110236220474" header="0.31496062992125984" footer="0.31496062992125984"/>
  <pageSetup paperSize="9" scale="80" orientation="portrait" r:id="rId1"/>
  <headerFooter>
    <oddHeader>&amp;C&amp;"Century Gothic,Gras"&amp;10Détail Quantitatif et Estimatif</oddHeader>
    <oddFooter>&amp;R&amp;"Century Gothic,Normal"&amp;9&amp;K000000&amp;P/&amp;N</oddFooter>
  </headerFooter>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Cartouche BPU</vt:lpstr>
      <vt:lpstr>BPU</vt:lpstr>
      <vt:lpstr>Cartouche DQE</vt:lpstr>
      <vt:lpstr>DQE Recap</vt:lpstr>
      <vt:lpstr>DQE TF</vt:lpstr>
      <vt:lpstr>DQE TO</vt:lpstr>
      <vt:lpstr>BPU!Impression_des_titres</vt:lpstr>
      <vt:lpstr>'DQE TF'!Impression_des_titres</vt:lpstr>
      <vt:lpstr>'DQE TO'!Impression_des_titres</vt:lpstr>
      <vt:lpstr>BPU!Zone_d_impression</vt:lpstr>
      <vt:lpstr>'DQE Recap'!Zone_d_impression</vt:lpstr>
      <vt:lpstr>'DQE TF'!Zone_d_impression</vt:lpstr>
      <vt:lpstr>'DQE TO'!Zone_d_impression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Gaugain</dc:creator>
  <cp:lastModifiedBy>Christophe Gaugain</cp:lastModifiedBy>
  <cp:lastPrinted>2023-12-22T08:03:23Z</cp:lastPrinted>
  <dcterms:created xsi:type="dcterms:W3CDTF">2022-07-12T12:09:58Z</dcterms:created>
  <dcterms:modified xsi:type="dcterms:W3CDTF">2024-04-24T08:29:21Z</dcterms:modified>
</cp:coreProperties>
</file>